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5480" windowHeight="8190" tabRatio="896" activeTab="3"/>
  </bookViews>
  <sheets>
    <sheet name="Qtr bs" sheetId="1" r:id="rId1"/>
    <sheet name="Qtr pnl" sheetId="2" r:id="rId2"/>
    <sheet name="Qtr eq" sheetId="3" r:id="rId3"/>
    <sheet name="Qtr cf" sheetId="4" r:id="rId4"/>
    <sheet name="qtr compare" sheetId="5" state="hidden" r:id="rId5"/>
    <sheet name="cashflow_qtr" sheetId="6" state="hidden" r:id="rId6"/>
    <sheet name="notes_qtr" sheetId="7" state="hidden" r:id="rId7"/>
  </sheets>
  <externalReferences>
    <externalReference r:id="rId10"/>
  </externalReferences>
  <definedNames>
    <definedName name="_xlnm.Print_Area" localSheetId="5">'cashflow_qtr'!$A$1:$G$63</definedName>
    <definedName name="_xlnm.Print_Area" localSheetId="0">'Qtr bs'!$A$1:$H$62</definedName>
    <definedName name="_xlnm.Print_Area" localSheetId="1">'Qtr pnl'!$A$1:$L$60</definedName>
  </definedNames>
  <calcPr fullCalcOnLoad="1"/>
</workbook>
</file>

<file path=xl/sharedStrings.xml><?xml version="1.0" encoding="utf-8"?>
<sst xmlns="http://schemas.openxmlformats.org/spreadsheetml/2006/main" count="348" uniqueCount="213">
  <si>
    <t>(Unaudited)</t>
  </si>
  <si>
    <t>(Audited)</t>
  </si>
  <si>
    <t>Incr/(decr)</t>
  </si>
  <si>
    <t>As at end of        30 Jun 2004</t>
  </si>
  <si>
    <t>RM'000</t>
  </si>
  <si>
    <t>ASSETS</t>
  </si>
  <si>
    <t>Non-Current Assets</t>
  </si>
  <si>
    <t>Property, plant and equipment</t>
  </si>
  <si>
    <t>Prepaid lease payments</t>
  </si>
  <si>
    <t>Current assets</t>
  </si>
  <si>
    <t>Inventories</t>
  </si>
  <si>
    <t>Trade and other receivables</t>
  </si>
  <si>
    <t>Cash and cash equivalents</t>
  </si>
  <si>
    <t>EQUITY AND LIABILITIES</t>
  </si>
  <si>
    <t>Share capital</t>
  </si>
  <si>
    <t xml:space="preserve">Reserves </t>
  </si>
  <si>
    <t>Non-Current Liabilities</t>
  </si>
  <si>
    <t>Long term borrowings</t>
  </si>
  <si>
    <t>Deferred tax liabilities</t>
  </si>
  <si>
    <t>Current Liabilities</t>
  </si>
  <si>
    <t>Trade and other payables</t>
  </si>
  <si>
    <t>Borrowings</t>
  </si>
  <si>
    <t>(The figures have not been audited)</t>
  </si>
  <si>
    <t>3 months ended</t>
  </si>
  <si>
    <t>Revenue</t>
  </si>
  <si>
    <t>Interest expense</t>
  </si>
  <si>
    <t>Interest income</t>
  </si>
  <si>
    <t>Tax expense</t>
  </si>
  <si>
    <t>Minority interests</t>
  </si>
  <si>
    <t>Basic earnings per share (sen)</t>
  </si>
  <si>
    <t xml:space="preserve"> CONDENSED CONSOLIDATED STATEMENT OF CHANGES IN EQUITY</t>
  </si>
  <si>
    <t>Non-</t>
  </si>
  <si>
    <t>Distributable</t>
  </si>
  <si>
    <t>Net profit for the period</t>
  </si>
  <si>
    <t xml:space="preserve"> CONDENSED CONSOLIDATED CASH FLOW STATEMENT</t>
  </si>
  <si>
    <t>Current year</t>
  </si>
  <si>
    <t xml:space="preserve">Preceding year </t>
  </si>
  <si>
    <t>to date</t>
  </si>
  <si>
    <t>Adjustments for</t>
  </si>
  <si>
    <t>Non-cash items</t>
  </si>
  <si>
    <t>Non-operating items</t>
  </si>
  <si>
    <t xml:space="preserve">Operating profit before changes in working capital </t>
  </si>
  <si>
    <t>Changes in working capital</t>
  </si>
  <si>
    <t>Net changes in current assets</t>
  </si>
  <si>
    <t>Net changes in current liabilities</t>
  </si>
  <si>
    <t>Taxes paid</t>
  </si>
  <si>
    <t>Net cash generated from operating activities</t>
  </si>
  <si>
    <t>Cash flows from investing activities</t>
  </si>
  <si>
    <t>Net cash outflow used in investing activities</t>
  </si>
  <si>
    <t>- Dividends paid</t>
  </si>
  <si>
    <t>Net increase/(decrease) in cash and cash equivalents</t>
  </si>
  <si>
    <t xml:space="preserve">Note : </t>
  </si>
  <si>
    <t>Purchase of property, plant and equipment</t>
  </si>
  <si>
    <t>Additions of property, plant and equipment</t>
  </si>
  <si>
    <t>Less: Hire purchase obligations</t>
  </si>
  <si>
    <t xml:space="preserve">          Interest on term loan capitalised</t>
  </si>
  <si>
    <t>Cash and cash equivalents included in the condensed consolidated cash flow statement comprise the following :</t>
  </si>
  <si>
    <t>Cash and bank balances</t>
  </si>
  <si>
    <t xml:space="preserve">           INDIVIDUAL QUARTER</t>
  </si>
  <si>
    <t xml:space="preserve">CURRENT YEAR QUARTER </t>
  </si>
  <si>
    <r>
      <t xml:space="preserve">PRECEDING YEAR </t>
    </r>
    <r>
      <rPr>
        <sz val="8"/>
        <rFont val="Times New Roman"/>
        <family val="1"/>
      </rPr>
      <t>CORRESPONDING</t>
    </r>
    <r>
      <rPr>
        <sz val="10"/>
        <rFont val="Times New Roman"/>
        <family val="1"/>
      </rPr>
      <t xml:space="preserve"> QUARTER</t>
    </r>
  </si>
  <si>
    <t>RM</t>
  </si>
  <si>
    <t>REVENUE</t>
  </si>
  <si>
    <t>COST OF SALES</t>
  </si>
  <si>
    <t>GROSS PROFIT</t>
  </si>
  <si>
    <t>DISTRIBUTION COST</t>
  </si>
  <si>
    <t>ADMINISTRATIVE EXPENSES</t>
  </si>
  <si>
    <t>OTHER OPERATING EXPENSES</t>
  </si>
  <si>
    <t>OTHER OPERATING INCOME</t>
  </si>
  <si>
    <t>OPERATING PROFIT</t>
  </si>
  <si>
    <t>FINANCING COSTS</t>
  </si>
  <si>
    <t>SHARE OF ASSOCIATE</t>
  </si>
  <si>
    <t>PROFIT BEFORE TAX</t>
  </si>
  <si>
    <t>TAX EXPENSE</t>
  </si>
  <si>
    <t>NET PROFIT AFTER TAX</t>
  </si>
  <si>
    <t>RETAINED PROFIT B/F</t>
  </si>
  <si>
    <t>TRANSFER TO CAPITAL REDEMPTION RESERVE</t>
  </si>
  <si>
    <t>DIVIDEND PAID</t>
  </si>
  <si>
    <t xml:space="preserve">        PREFERENCE SHARE</t>
  </si>
  <si>
    <t xml:space="preserve">        ORDINARY SHARE</t>
  </si>
  <si>
    <t>QUARTERLY REPORT ON CONSOLIDATED RESULTS</t>
  </si>
  <si>
    <t>FOR THE FINANCIAL QUARTER ENDED 30 SEPTEMBER 2003</t>
  </si>
  <si>
    <t>(As restated)</t>
  </si>
  <si>
    <t>SKB SHUTTERS CORPORATION BERHAD</t>
  </si>
  <si>
    <t>CASH FLOW STATEMENT FOR 3 MONTHS ENDED 31 DECEMBER 2002</t>
  </si>
  <si>
    <t>CASH FLOWS FROM OPERATING ACTIVITIES</t>
  </si>
  <si>
    <t>Profit before tax</t>
  </si>
  <si>
    <t>Adjustment for:-</t>
  </si>
  <si>
    <t>- Depreciation</t>
  </si>
  <si>
    <t>- Plant &amp; equipment written off</t>
  </si>
  <si>
    <t>- Gain on disposal of property, plant and equipment</t>
  </si>
  <si>
    <t>- Interest Expense (OD/BA/RC/HP/TERM LOAN)</t>
  </si>
  <si>
    <t>- Interest income</t>
  </si>
  <si>
    <t>- Share on profit of associate</t>
  </si>
  <si>
    <t>Operating profit before working capital changes</t>
  </si>
  <si>
    <t>(Increase)/Decrease in :-</t>
  </si>
  <si>
    <t>- Inventories</t>
  </si>
  <si>
    <t>- Trade and other receivables</t>
  </si>
  <si>
    <t>Decrease in trade and other payable</t>
  </si>
  <si>
    <t>Cash generated from operating activities</t>
  </si>
  <si>
    <t>Tax Paid</t>
  </si>
  <si>
    <t>Tax Refund</t>
  </si>
  <si>
    <t>Interest paid</t>
  </si>
  <si>
    <t>CASH FLOWS FROM INVESTING ACTIVITIES</t>
  </si>
  <si>
    <t>Proceeds from disposal of property, plant and equipment</t>
  </si>
  <si>
    <t>Interest received</t>
  </si>
  <si>
    <t>Net cash used in investing activities</t>
  </si>
  <si>
    <t>CASH FLOWS FROM FINANCING ACTIVITIES</t>
  </si>
  <si>
    <t>Drawdown of term loan</t>
  </si>
  <si>
    <t>Repayment of term loan</t>
  </si>
  <si>
    <t>Repayment of hire purchase obligations</t>
  </si>
  <si>
    <t>Drawdown of bank borrowings, net (BA)</t>
  </si>
  <si>
    <t>Dividends paid</t>
  </si>
  <si>
    <t>Net cash generated from/(used in) financing activities</t>
  </si>
  <si>
    <t>Cash and cash equivalents at beginning of quarter</t>
  </si>
  <si>
    <t>Cash and cash equivalents at end of quarter</t>
  </si>
  <si>
    <t>Notes:-</t>
  </si>
  <si>
    <t>- Fixed Deposit</t>
  </si>
  <si>
    <t>- Cash and Bank balances</t>
  </si>
  <si>
    <t>- Bank Overdrafts</t>
  </si>
  <si>
    <t>SKB SHUTTERS MANUFACTURING SDN BHD</t>
  </si>
  <si>
    <t>NOTES TO CONSOLIDATED CASH FLOW</t>
  </si>
  <si>
    <t>30.06.2002</t>
  </si>
  <si>
    <t>31.12.2002</t>
  </si>
  <si>
    <t>(1) Fixed Assets</t>
  </si>
  <si>
    <t>Addition</t>
  </si>
  <si>
    <t>b/f</t>
  </si>
  <si>
    <t xml:space="preserve">Addition </t>
  </si>
  <si>
    <t>*</t>
  </si>
  <si>
    <t>Less depreciation</t>
  </si>
  <si>
    <t>Disposal</t>
  </si>
  <si>
    <t>Cost</t>
  </si>
  <si>
    <t>Accum depr</t>
  </si>
  <si>
    <t>NBV</t>
  </si>
  <si>
    <t>Written off</t>
  </si>
  <si>
    <t>c/f</t>
  </si>
  <si>
    <t>HP</t>
  </si>
  <si>
    <t>Contra</t>
  </si>
  <si>
    <t>PKNS</t>
  </si>
  <si>
    <t>Cash</t>
  </si>
  <si>
    <t>(2) Stocks &amp; WIP</t>
  </si>
  <si>
    <t>Increase/(Decrease)</t>
  </si>
  <si>
    <t>(3) Trade &amp; other receivables</t>
  </si>
  <si>
    <t>(4) Trade &amp; other  payables</t>
  </si>
  <si>
    <t>Increase/(decrease)</t>
  </si>
  <si>
    <t>(5) Bank borrowings (BA &amp; RC)</t>
  </si>
  <si>
    <t>(6) Dividend paid (net)</t>
  </si>
  <si>
    <t>paid</t>
  </si>
  <si>
    <t>provided</t>
  </si>
  <si>
    <t>(7) Income tax</t>
  </si>
  <si>
    <t>provision</t>
  </si>
  <si>
    <t>refund</t>
  </si>
  <si>
    <t>(8) Deferred tax</t>
  </si>
  <si>
    <t>(9) Term Loan</t>
  </si>
  <si>
    <t>drawdown</t>
  </si>
  <si>
    <t>(10) Hire purchase</t>
  </si>
  <si>
    <t>(11) Profit before tax</t>
  </si>
  <si>
    <t>profit after tax</t>
  </si>
  <si>
    <t>add tax</t>
  </si>
  <si>
    <t>Add dividend pd</t>
  </si>
  <si>
    <t>profit before tax</t>
  </si>
  <si>
    <t>Provision for taxation</t>
  </si>
  <si>
    <t xml:space="preserve"> </t>
  </si>
  <si>
    <t>EWEIN BERHAD</t>
  </si>
  <si>
    <t>#</t>
  </si>
  <si>
    <t>Reverse acquisition reserve</t>
  </si>
  <si>
    <t>Total equity</t>
  </si>
  <si>
    <t>Retained earnings</t>
  </si>
  <si>
    <t>Deferred tax assets</t>
  </si>
  <si>
    <t>N/A</t>
  </si>
  <si>
    <t>As at                     31 Dec 2007</t>
  </si>
  <si>
    <t>TOTAL LIABILITIES</t>
  </si>
  <si>
    <t>TOTAL EQUITY AND LIABILITIES</t>
  </si>
  <si>
    <t>TOTAL ASSETS</t>
  </si>
  <si>
    <t>TOTAL EQUITY</t>
  </si>
  <si>
    <t>CONDENSED CONSOLIDATED BALANCE SHEET</t>
  </si>
  <si>
    <t>Net asset per ordinary share (RM)</t>
  </si>
  <si>
    <t>2008</t>
  </si>
  <si>
    <t>2007</t>
  </si>
  <si>
    <t>CONDENSED CONSOLIDATED INCOME STATEMENTS</t>
  </si>
  <si>
    <t>Operating profit</t>
  </si>
  <si>
    <t>Profit before taxation</t>
  </si>
  <si>
    <t>Profit after taxation</t>
  </si>
  <si>
    <t>Net cash used in operating activities</t>
  </si>
  <si>
    <t>Cash flows from financing activity</t>
  </si>
  <si>
    <t>Repayment of borrowings</t>
  </si>
  <si>
    <t>Net cash used in financing activity</t>
  </si>
  <si>
    <t>Net decrease in cash and cash equivalents</t>
  </si>
  <si>
    <t>Cash and cash equivalents at 1 January 2008</t>
  </si>
  <si>
    <t>As at                30 June 2008</t>
  </si>
  <si>
    <t>6 months ended</t>
  </si>
  <si>
    <t>At  1 January  2008</t>
  </si>
  <si>
    <t>At 30 June 2008 (Unaudited)</t>
  </si>
  <si>
    <t>Other investments</t>
  </si>
  <si>
    <t>Bank overdrafts</t>
  </si>
  <si>
    <t xml:space="preserve"> - Purchase of plant and equipment</t>
  </si>
  <si>
    <t>Cash and cash equivalents at 30 June 2008</t>
  </si>
  <si>
    <t>Arising from reverse acquisition</t>
  </si>
  <si>
    <t>INDIVIDUAL QUARTER</t>
  </si>
  <si>
    <t>AS AT 30 JUNE 2008</t>
  </si>
  <si>
    <t>The condensed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</si>
  <si>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Diluted  earnings per share (sen)</t>
  </si>
  <si>
    <t>The condensed consolidated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</si>
  <si>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 xml:space="preserve">FOR THE SIX MONTHS ENDED 30 JUNE 2008 </t>
  </si>
  <si>
    <t>The condensed consolidated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</si>
  <si>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FOR THE SIX MONTHS ENDED 30 JUNE 2008</t>
  </si>
  <si>
    <t>Issue of shares for acquisition of subsidiaries</t>
  </si>
  <si>
    <t xml:space="preserve">FOR THE SIX MONTHS  ENDED 30 JUNE 2008 </t>
  </si>
  <si>
    <t>The condensed consolidated financial statements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</si>
  <si>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CUMULATIVE QUARTERS</t>
  </si>
  <si>
    <t># - represents 2 ordinary shares of RM0.50 each</t>
  </si>
  <si>
    <t>(Company No. 742890-W)</t>
  </si>
  <si>
    <t>(Incorporated in Malaysia)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</si>
</sst>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quot;\\\\-&quot;* #,##0.00_-;_-* \-??_-;_-@_-"/>
    <numFmt numFmtId="165" formatCode="_(* #,##0.00_);_(* \(#,##0.00\);_(* \-??_);_(@_)"/>
    <numFmt numFmtId="166" formatCode="_(* #,##0_);_(* \(#,##0\);_(* \-??_);_(@_)"/>
    <numFmt numFmtId="167" formatCode="_(* #,##0_);_(* \(#,##0\);_(* \-_);_(@_)"/>
    <numFmt numFmtId="168" formatCode="_(* #,##0.00_);_(* \(#,##0.00\);_(* \-_);_(@_)"/>
    <numFmt numFmtId="169" formatCode="dd\ mmmm\ yyyy"/>
    <numFmt numFmtId="170" formatCode="&quot;Yes&quot;;&quot;Yes&quot;;&quot;No&quot;"/>
    <numFmt numFmtId="171" formatCode="&quot;True&quot;;&quot;True&quot;;&quot;False&quot;"/>
    <numFmt numFmtId="172" formatCode="&quot;On&quot;;&quot;On&quot;;&quot;Off&quot;"/>
    <numFmt numFmtId="173" formatCode="[$€-2]\ #,##0.00_);[Red]\([$€-2]\ #,##0.00\)"/>
  </numFmts>
  <fonts count="66">
    <font>
      <sz val="10"/>
      <name val="SimSun"/>
      <family val="2"/>
    </font>
    <font>
      <sz val="11"/>
      <color indexed="8"/>
      <name val="Calibri"/>
      <family val="2"/>
    </font>
    <font>
      <sz val="12"/>
      <name val="p?/8v?"/>
      <family val="0"/>
    </font>
    <font>
      <sz val="20"/>
      <name val="Letter Gothic (W1)"/>
      <family val="2"/>
    </font>
    <font>
      <b/>
      <sz val="10"/>
      <name val="Geneva"/>
      <family val="2"/>
    </font>
    <font>
      <sz val="10"/>
      <name val="Times New Roman"/>
      <family val="1"/>
    </font>
    <font>
      <sz val="10"/>
      <name val="MS Sans Serif"/>
      <family val="2"/>
    </font>
    <font>
      <b/>
      <sz val="12"/>
      <name val="Times New Roman"/>
      <family val="1"/>
    </font>
    <font>
      <b/>
      <sz val="10"/>
      <name val="Times New Roman"/>
      <family val="1"/>
    </font>
    <font>
      <sz val="10"/>
      <name val="Arial"/>
      <family val="2"/>
    </font>
    <font>
      <sz val="10"/>
      <color indexed="10"/>
      <name val="Times New Roman"/>
      <family val="1"/>
    </font>
    <font>
      <u val="single"/>
      <sz val="10"/>
      <name val="Times New Roman"/>
      <family val="1"/>
    </font>
    <font>
      <b/>
      <sz val="10"/>
      <color indexed="10"/>
      <name val="Times New Roman"/>
      <family val="1"/>
    </font>
    <font>
      <b/>
      <u val="single"/>
      <sz val="10"/>
      <name val="Times New Roman"/>
      <family val="1"/>
    </font>
    <font>
      <sz val="12"/>
      <name val="Times New Roman"/>
      <family val="1"/>
    </font>
    <font>
      <i/>
      <sz val="10"/>
      <name val="Times New Roman"/>
      <family val="1"/>
    </font>
    <font>
      <sz val="11"/>
      <name val="Times New Roman"/>
      <family val="1"/>
    </font>
    <font>
      <sz val="8"/>
      <name val="Times New Roman"/>
      <family val="1"/>
    </font>
    <font>
      <i/>
      <sz val="8"/>
      <name val="Times New Roman"/>
      <family val="1"/>
    </font>
    <font>
      <sz val="8"/>
      <name val="Arial"/>
      <family val="2"/>
    </font>
    <font>
      <b/>
      <sz val="12"/>
      <color indexed="12"/>
      <name val="Times New Roman"/>
      <family val="1"/>
    </font>
    <font>
      <b/>
      <sz val="13"/>
      <color indexed="10"/>
      <name val="Times New Roman"/>
      <family val="1"/>
    </font>
    <font>
      <b/>
      <sz val="10"/>
      <color indexed="12"/>
      <name val="Times New Roman"/>
      <family val="1"/>
    </font>
    <font>
      <b/>
      <sz val="12"/>
      <color indexed="10"/>
      <name val="Times New Roman"/>
      <family val="1"/>
    </font>
    <font>
      <b/>
      <i/>
      <sz val="10"/>
      <name val="Times New Roman"/>
      <family val="1"/>
    </font>
    <font>
      <u val="single"/>
      <sz val="10"/>
      <name val="Arial"/>
      <family val="2"/>
    </font>
    <font>
      <b/>
      <sz val="13"/>
      <name val="Times New Roman"/>
      <family val="1"/>
    </font>
    <font>
      <b/>
      <i/>
      <u val="single"/>
      <sz val="10"/>
      <name val="Times New Roman"/>
      <family val="1"/>
    </font>
    <font>
      <b/>
      <i/>
      <sz val="10"/>
      <name val="Arial"/>
      <family val="2"/>
    </font>
    <font>
      <b/>
      <sz val="10"/>
      <name val="Arial"/>
      <family val="2"/>
    </font>
    <font>
      <sz val="8"/>
      <name val="SimSun"/>
      <family val="2"/>
    </font>
    <font>
      <b/>
      <sz val="11"/>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5" fontId="0" fillId="0" borderId="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2" fillId="0" borderId="0">
      <alignment/>
      <protection/>
    </xf>
    <xf numFmtId="0" fontId="54" fillId="0" borderId="0" applyNumberFormat="0" applyFill="0" applyBorder="0" applyAlignment="0" applyProtection="0"/>
    <xf numFmtId="0" fontId="55" fillId="29" borderId="0" applyNumberFormat="0" applyBorder="0" applyAlignment="0" applyProtection="0"/>
    <xf numFmtId="0" fontId="3" fillId="30"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1" borderId="1" applyNumberFormat="0" applyAlignment="0" applyProtection="0"/>
    <xf numFmtId="0" fontId="3" fillId="30" borderId="0" applyNumberFormat="0" applyBorder="0" applyAlignment="0" applyProtection="0"/>
    <xf numFmtId="0" fontId="60" fillId="0" borderId="6" applyNumberFormat="0" applyFill="0" applyAlignment="0" applyProtection="0"/>
    <xf numFmtId="0" fontId="61" fillId="32" borderId="0" applyNumberFormat="0" applyBorder="0" applyAlignment="0" applyProtection="0"/>
    <xf numFmtId="0" fontId="4" fillId="0" borderId="0">
      <alignment/>
      <protection/>
    </xf>
    <xf numFmtId="164" fontId="4" fillId="0" borderId="0">
      <alignment/>
      <protection/>
    </xf>
    <xf numFmtId="0" fontId="5" fillId="0" borderId="0">
      <alignment/>
      <protection/>
    </xf>
    <xf numFmtId="0" fontId="0" fillId="33" borderId="7" applyNumberFormat="0" applyFont="0" applyAlignment="0" applyProtection="0"/>
    <xf numFmtId="0" fontId="0" fillId="0" borderId="0" applyFill="0" applyBorder="0" applyAlignment="0" applyProtection="0"/>
    <xf numFmtId="0" fontId="0" fillId="0" borderId="0" applyFill="0" applyBorder="0" applyAlignment="0" applyProtection="0"/>
    <xf numFmtId="0" fontId="62" fillId="27" borderId="8" applyNumberFormat="0" applyAlignment="0" applyProtection="0"/>
    <xf numFmtId="9" fontId="0" fillId="0" borderId="0" applyFill="0" applyBorder="0" applyAlignment="0" applyProtection="0"/>
    <xf numFmtId="38" fontId="6" fillId="0" borderId="0" applyFill="0" applyBorder="0" applyAlignment="0" applyProtection="0"/>
    <xf numFmtId="0" fontId="5" fillId="0" borderId="0">
      <alignment/>
      <protection/>
    </xf>
    <xf numFmtId="38" fontId="6"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8">
    <xf numFmtId="0" fontId="0" fillId="0" borderId="0" xfId="0" applyAlignment="1">
      <alignment/>
    </xf>
    <xf numFmtId="0" fontId="5" fillId="0" borderId="0" xfId="0" applyFont="1" applyAlignment="1">
      <alignment/>
    </xf>
    <xf numFmtId="165" fontId="5" fillId="0" borderId="0" xfId="42" applyFont="1" applyFill="1" applyBorder="1" applyAlignment="1" applyProtection="1">
      <alignment/>
      <protection/>
    </xf>
    <xf numFmtId="166" fontId="5" fillId="0" borderId="0" xfId="42" applyNumberFormat="1" applyFont="1" applyFill="1" applyBorder="1" applyAlignment="1" applyProtection="1">
      <alignment/>
      <protection/>
    </xf>
    <xf numFmtId="0" fontId="5" fillId="0" borderId="0" xfId="0" applyFont="1" applyBorder="1" applyAlignment="1">
      <alignment/>
    </xf>
    <xf numFmtId="0" fontId="8" fillId="0" borderId="0" xfId="60" applyFont="1" applyBorder="1" applyAlignment="1">
      <alignment/>
      <protection/>
    </xf>
    <xf numFmtId="0" fontId="8" fillId="0" borderId="0" xfId="60" applyFont="1" applyBorder="1" applyAlignment="1">
      <alignment horizontal="center"/>
      <protection/>
    </xf>
    <xf numFmtId="0" fontId="9" fillId="0" borderId="0" xfId="0" applyFont="1" applyBorder="1" applyAlignment="1">
      <alignment/>
    </xf>
    <xf numFmtId="165" fontId="5" fillId="0" borderId="0" xfId="42" applyFont="1" applyFill="1" applyBorder="1" applyAlignment="1" applyProtection="1">
      <alignment horizontal="center"/>
      <protection/>
    </xf>
    <xf numFmtId="165" fontId="5" fillId="0" borderId="0" xfId="42" applyFont="1" applyFill="1" applyBorder="1" applyAlignment="1" applyProtection="1">
      <alignment horizontal="center" vertical="top" wrapText="1"/>
      <protection/>
    </xf>
    <xf numFmtId="0" fontId="5" fillId="0" borderId="0" xfId="0" applyFont="1" applyBorder="1" applyAlignment="1">
      <alignment horizontal="center" vertical="top" wrapText="1"/>
    </xf>
    <xf numFmtId="166" fontId="5" fillId="0" borderId="0" xfId="42" applyNumberFormat="1" applyFont="1" applyFill="1" applyBorder="1" applyAlignment="1" applyProtection="1">
      <alignment horizontal="center" vertical="top" wrapText="1"/>
      <protection/>
    </xf>
    <xf numFmtId="166" fontId="5" fillId="0" borderId="0" xfId="42" applyNumberFormat="1" applyFont="1" applyFill="1" applyBorder="1" applyAlignment="1" applyProtection="1">
      <alignment horizontal="center"/>
      <protection/>
    </xf>
    <xf numFmtId="0" fontId="8" fillId="0" borderId="0" xfId="0" applyFont="1" applyBorder="1" applyAlignment="1">
      <alignment/>
    </xf>
    <xf numFmtId="0" fontId="11" fillId="0" borderId="0" xfId="0" applyFont="1" applyBorder="1" applyAlignment="1">
      <alignment/>
    </xf>
    <xf numFmtId="167" fontId="5" fillId="0" borderId="0" xfId="0" applyNumberFormat="1" applyFont="1" applyBorder="1" applyAlignment="1">
      <alignment/>
    </xf>
    <xf numFmtId="167" fontId="5" fillId="0" borderId="0" xfId="42" applyNumberFormat="1" applyFont="1" applyFill="1" applyBorder="1" applyAlignment="1" applyProtection="1">
      <alignment/>
      <protection/>
    </xf>
    <xf numFmtId="167" fontId="11" fillId="0" borderId="0" xfId="42" applyNumberFormat="1" applyFont="1" applyFill="1" applyBorder="1" applyAlignment="1" applyProtection="1">
      <alignment/>
      <protection/>
    </xf>
    <xf numFmtId="0" fontId="12" fillId="0" borderId="0" xfId="0" applyFont="1" applyBorder="1" applyAlignment="1">
      <alignment/>
    </xf>
    <xf numFmtId="167" fontId="5" fillId="0" borderId="10" xfId="42" applyNumberFormat="1" applyFont="1" applyFill="1" applyBorder="1" applyAlignment="1" applyProtection="1">
      <alignment/>
      <protection/>
    </xf>
    <xf numFmtId="0" fontId="13" fillId="0" borderId="0" xfId="0" applyFont="1" applyBorder="1" applyAlignment="1">
      <alignment/>
    </xf>
    <xf numFmtId="168" fontId="5" fillId="0" borderId="11" xfId="42" applyNumberFormat="1" applyFont="1" applyFill="1" applyBorder="1" applyAlignment="1" applyProtection="1">
      <alignment/>
      <protection/>
    </xf>
    <xf numFmtId="0" fontId="5" fillId="0" borderId="0" xfId="60" applyFont="1" applyBorder="1" applyAlignment="1">
      <alignment/>
      <protection/>
    </xf>
    <xf numFmtId="0" fontId="5" fillId="0" borderId="0" xfId="60" applyFont="1" applyBorder="1" applyAlignment="1">
      <alignment horizontal="left"/>
      <protection/>
    </xf>
    <xf numFmtId="0" fontId="8" fillId="0" borderId="0" xfId="60" applyFont="1">
      <alignment/>
      <protection/>
    </xf>
    <xf numFmtId="0" fontId="5" fillId="0" borderId="0" xfId="60" applyFont="1">
      <alignment/>
      <protection/>
    </xf>
    <xf numFmtId="0" fontId="5" fillId="0" borderId="0" xfId="60" applyFont="1" applyBorder="1">
      <alignment/>
      <protection/>
    </xf>
    <xf numFmtId="0" fontId="8" fillId="0" borderId="12" xfId="60" applyFont="1" applyBorder="1">
      <alignment/>
      <protection/>
    </xf>
    <xf numFmtId="0" fontId="5" fillId="0" borderId="13" xfId="60" applyFont="1" applyBorder="1">
      <alignment/>
      <protection/>
    </xf>
    <xf numFmtId="0" fontId="5" fillId="0" borderId="14" xfId="60" applyFont="1" applyBorder="1">
      <alignment/>
      <protection/>
    </xf>
    <xf numFmtId="0" fontId="8" fillId="0" borderId="15" xfId="60" applyFont="1" applyBorder="1">
      <alignment/>
      <protection/>
    </xf>
    <xf numFmtId="0" fontId="5" fillId="0" borderId="16" xfId="60" applyFont="1" applyBorder="1">
      <alignment/>
      <protection/>
    </xf>
    <xf numFmtId="166" fontId="14" fillId="0" borderId="0" xfId="42" applyNumberFormat="1" applyFont="1" applyFill="1" applyBorder="1" applyAlignment="1" applyProtection="1">
      <alignment/>
      <protection/>
    </xf>
    <xf numFmtId="0" fontId="14" fillId="0" borderId="0" xfId="60" applyFont="1" applyBorder="1">
      <alignment/>
      <protection/>
    </xf>
    <xf numFmtId="0" fontId="14" fillId="0" borderId="0" xfId="60" applyFont="1">
      <alignment/>
      <protection/>
    </xf>
    <xf numFmtId="0" fontId="8" fillId="0" borderId="15" xfId="60" applyFont="1" applyBorder="1" applyAlignment="1">
      <alignment horizontal="left"/>
      <protection/>
    </xf>
    <xf numFmtId="0" fontId="15" fillId="0" borderId="0" xfId="60" applyFont="1" applyBorder="1" applyAlignment="1">
      <alignment horizontal="center"/>
      <protection/>
    </xf>
    <xf numFmtId="0" fontId="8" fillId="0" borderId="0" xfId="60" applyFont="1" applyBorder="1">
      <alignment/>
      <protection/>
    </xf>
    <xf numFmtId="0" fontId="5" fillId="0" borderId="0" xfId="60" applyFont="1" applyBorder="1" applyAlignment="1">
      <alignment horizontal="center"/>
      <protection/>
    </xf>
    <xf numFmtId="15" fontId="8" fillId="0" borderId="0" xfId="60" applyNumberFormat="1" applyFont="1" applyBorder="1" applyAlignment="1">
      <alignment horizontal="center"/>
      <protection/>
    </xf>
    <xf numFmtId="0" fontId="5" fillId="0" borderId="0" xfId="60" applyFont="1" applyAlignment="1">
      <alignment horizontal="center"/>
      <protection/>
    </xf>
    <xf numFmtId="166" fontId="5" fillId="0" borderId="0" xfId="60" applyNumberFormat="1" applyFont="1" applyBorder="1">
      <alignment/>
      <protection/>
    </xf>
    <xf numFmtId="166" fontId="5" fillId="0" borderId="17" xfId="42" applyNumberFormat="1" applyFont="1" applyFill="1" applyBorder="1" applyAlignment="1" applyProtection="1">
      <alignment/>
      <protection/>
    </xf>
    <xf numFmtId="0" fontId="5" fillId="0" borderId="0" xfId="60" applyFont="1" applyFill="1" applyBorder="1">
      <alignment/>
      <protection/>
    </xf>
    <xf numFmtId="166" fontId="9" fillId="0" borderId="0" xfId="42" applyNumberFormat="1" applyFont="1" applyFill="1" applyBorder="1" applyAlignment="1" applyProtection="1">
      <alignment/>
      <protection/>
    </xf>
    <xf numFmtId="166" fontId="5" fillId="0" borderId="18" xfId="42" applyNumberFormat="1" applyFont="1" applyFill="1" applyBorder="1" applyAlignment="1" applyProtection="1">
      <alignment/>
      <protection/>
    </xf>
    <xf numFmtId="166" fontId="5" fillId="0" borderId="19" xfId="42" applyNumberFormat="1" applyFont="1" applyFill="1" applyBorder="1" applyAlignment="1" applyProtection="1">
      <alignment/>
      <protection/>
    </xf>
    <xf numFmtId="166" fontId="5" fillId="0" borderId="20" xfId="42" applyNumberFormat="1" applyFont="1" applyFill="1" applyBorder="1" applyAlignment="1" applyProtection="1">
      <alignment/>
      <protection/>
    </xf>
    <xf numFmtId="165" fontId="5" fillId="0" borderId="17" xfId="42" applyNumberFormat="1" applyFont="1" applyFill="1" applyBorder="1" applyAlignment="1" applyProtection="1">
      <alignment/>
      <protection/>
    </xf>
    <xf numFmtId="165" fontId="5" fillId="0" borderId="0" xfId="42" applyNumberFormat="1" applyFont="1" applyFill="1" applyBorder="1" applyAlignment="1" applyProtection="1">
      <alignment/>
      <protection/>
    </xf>
    <xf numFmtId="0" fontId="8" fillId="0" borderId="21" xfId="60" applyFont="1" applyBorder="1">
      <alignment/>
      <protection/>
    </xf>
    <xf numFmtId="0" fontId="5" fillId="0" borderId="11" xfId="60" applyFont="1" applyBorder="1">
      <alignment/>
      <protection/>
    </xf>
    <xf numFmtId="0" fontId="5" fillId="0" borderId="22" xfId="60" applyFont="1" applyBorder="1">
      <alignment/>
      <protection/>
    </xf>
    <xf numFmtId="165" fontId="8" fillId="0" borderId="0" xfId="42" applyFont="1" applyFill="1" applyBorder="1" applyAlignment="1" applyProtection="1">
      <alignment horizontal="center"/>
      <protection/>
    </xf>
    <xf numFmtId="166" fontId="5" fillId="0" borderId="0" xfId="42" applyNumberFormat="1" applyFont="1" applyFill="1" applyBorder="1" applyAlignment="1" applyProtection="1">
      <alignment horizontal="left"/>
      <protection/>
    </xf>
    <xf numFmtId="0" fontId="5" fillId="0" borderId="0" xfId="0" applyFont="1" applyFill="1" applyBorder="1" applyAlignment="1">
      <alignment/>
    </xf>
    <xf numFmtId="169" fontId="5" fillId="0" borderId="0" xfId="0" applyNumberFormat="1" applyFont="1" applyFill="1" applyBorder="1" applyAlignment="1">
      <alignment horizontal="left"/>
    </xf>
    <xf numFmtId="0" fontId="5" fillId="0" borderId="11" xfId="0" applyFont="1" applyBorder="1" applyAlignment="1">
      <alignment/>
    </xf>
    <xf numFmtId="165" fontId="5" fillId="0" borderId="11" xfId="42" applyFont="1" applyFill="1" applyBorder="1" applyAlignment="1" applyProtection="1">
      <alignment/>
      <protection/>
    </xf>
    <xf numFmtId="0" fontId="8" fillId="0" borderId="0" xfId="60" applyFont="1" applyAlignment="1">
      <alignment horizontal="center"/>
      <protection/>
    </xf>
    <xf numFmtId="0" fontId="5" fillId="0" borderId="15" xfId="60" applyFont="1" applyBorder="1">
      <alignment/>
      <protection/>
    </xf>
    <xf numFmtId="0" fontId="8" fillId="0" borderId="15" xfId="60" applyFont="1" applyBorder="1" applyAlignment="1">
      <alignment horizontal="right"/>
      <protection/>
    </xf>
    <xf numFmtId="166" fontId="5" fillId="0" borderId="23" xfId="42" applyNumberFormat="1" applyFont="1" applyFill="1" applyBorder="1" applyAlignment="1" applyProtection="1">
      <alignment/>
      <protection/>
    </xf>
    <xf numFmtId="166" fontId="5" fillId="0" borderId="24" xfId="42" applyNumberFormat="1" applyFont="1" applyFill="1" applyBorder="1" applyAlignment="1" applyProtection="1">
      <alignment/>
      <protection/>
    </xf>
    <xf numFmtId="166" fontId="5" fillId="0" borderId="25" xfId="42" applyNumberFormat="1" applyFont="1" applyFill="1" applyBorder="1" applyAlignment="1" applyProtection="1">
      <alignment/>
      <protection/>
    </xf>
    <xf numFmtId="0" fontId="5" fillId="0" borderId="0" xfId="0" applyFont="1" applyAlignment="1">
      <alignment/>
    </xf>
    <xf numFmtId="0" fontId="11" fillId="0" borderId="0" xfId="60" applyFont="1" applyBorder="1">
      <alignment/>
      <protection/>
    </xf>
    <xf numFmtId="0" fontId="5" fillId="0" borderId="0" xfId="60" applyFont="1" applyBorder="1" applyAlignment="1">
      <alignment horizontal="justify"/>
      <protection/>
    </xf>
    <xf numFmtId="166" fontId="5" fillId="0" borderId="0" xfId="60" applyNumberFormat="1" applyFont="1">
      <alignment/>
      <protection/>
    </xf>
    <xf numFmtId="0" fontId="8" fillId="0" borderId="0" xfId="0" applyFont="1" applyAlignment="1">
      <alignment horizontal="center"/>
    </xf>
    <xf numFmtId="0" fontId="17" fillId="0" borderId="0" xfId="0" applyFont="1" applyAlignment="1">
      <alignment/>
    </xf>
    <xf numFmtId="0" fontId="18" fillId="0" borderId="0" xfId="0" applyFont="1" applyAlignment="1">
      <alignment horizontal="center"/>
    </xf>
    <xf numFmtId="165" fontId="19" fillId="0" borderId="0" xfId="42" applyFont="1" applyFill="1" applyBorder="1" applyAlignment="1" applyProtection="1">
      <alignment/>
      <protection/>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Fill="1" applyAlignment="1">
      <alignment horizontal="center" vertical="top" wrapText="1"/>
    </xf>
    <xf numFmtId="15" fontId="5" fillId="0" borderId="0" xfId="0" applyNumberFormat="1" applyFont="1" applyAlignment="1">
      <alignment horizontal="center"/>
    </xf>
    <xf numFmtId="15" fontId="5" fillId="0" borderId="0" xfId="0" applyNumberFormat="1" applyFont="1" applyFill="1" applyAlignment="1">
      <alignment horizontal="center"/>
    </xf>
    <xf numFmtId="167" fontId="5" fillId="0" borderId="0" xfId="0" applyNumberFormat="1" applyFont="1" applyAlignment="1">
      <alignment/>
    </xf>
    <xf numFmtId="0" fontId="12" fillId="0" borderId="0" xfId="0" applyFont="1" applyAlignment="1">
      <alignment/>
    </xf>
    <xf numFmtId="9" fontId="5" fillId="0" borderId="0" xfId="65" applyFont="1" applyFill="1" applyBorder="1" applyAlignment="1" applyProtection="1">
      <alignment/>
      <protection/>
    </xf>
    <xf numFmtId="165" fontId="5" fillId="0" borderId="19" xfId="42" applyFont="1" applyFill="1" applyBorder="1" applyAlignment="1" applyProtection="1">
      <alignment/>
      <protection/>
    </xf>
    <xf numFmtId="165" fontId="11" fillId="0" borderId="0" xfId="42" applyFont="1" applyFill="1" applyBorder="1" applyAlignment="1" applyProtection="1">
      <alignment/>
      <protection/>
    </xf>
    <xf numFmtId="165" fontId="5" fillId="0" borderId="17" xfId="42" applyFont="1" applyFill="1" applyBorder="1" applyAlignment="1" applyProtection="1">
      <alignment/>
      <protection/>
    </xf>
    <xf numFmtId="165" fontId="9" fillId="0" borderId="0" xfId="42" applyFont="1" applyFill="1" applyBorder="1" applyAlignment="1" applyProtection="1">
      <alignment/>
      <protection/>
    </xf>
    <xf numFmtId="0" fontId="9"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11" xfId="0" applyFont="1" applyBorder="1" applyAlignment="1">
      <alignment/>
    </xf>
    <xf numFmtId="0" fontId="24" fillId="0" borderId="13" xfId="0" applyFont="1" applyBorder="1" applyAlignment="1">
      <alignment/>
    </xf>
    <xf numFmtId="165" fontId="25" fillId="0" borderId="0" xfId="42" applyFont="1" applyFill="1" applyBorder="1" applyAlignment="1" applyProtection="1">
      <alignment horizontal="center"/>
      <protection/>
    </xf>
    <xf numFmtId="0" fontId="8" fillId="0" borderId="0" xfId="0" applyFont="1" applyAlignment="1">
      <alignment/>
    </xf>
    <xf numFmtId="165" fontId="25" fillId="0" borderId="0" xfId="42" applyFont="1" applyFill="1" applyBorder="1" applyAlignment="1" applyProtection="1">
      <alignment/>
      <protection/>
    </xf>
    <xf numFmtId="165" fontId="9" fillId="0" borderId="23" xfId="42" applyFont="1" applyFill="1" applyBorder="1" applyAlignment="1" applyProtection="1">
      <alignment/>
      <protection/>
    </xf>
    <xf numFmtId="165" fontId="9" fillId="0" borderId="24" xfId="42" applyFont="1" applyFill="1" applyBorder="1" applyAlignment="1" applyProtection="1">
      <alignment/>
      <protection/>
    </xf>
    <xf numFmtId="165" fontId="9" fillId="0" borderId="25" xfId="42" applyFont="1" applyFill="1" applyBorder="1" applyAlignment="1" applyProtection="1">
      <alignment/>
      <protection/>
    </xf>
    <xf numFmtId="165" fontId="9" fillId="0" borderId="0" xfId="0" applyNumberFormat="1" applyFont="1" applyAlignment="1">
      <alignment/>
    </xf>
    <xf numFmtId="165" fontId="9" fillId="0" borderId="10" xfId="42" applyFont="1" applyFill="1" applyBorder="1" applyAlignment="1" applyProtection="1">
      <alignment/>
      <protection/>
    </xf>
    <xf numFmtId="166" fontId="26" fillId="0" borderId="0" xfId="0" applyNumberFormat="1" applyFont="1" applyAlignment="1">
      <alignment/>
    </xf>
    <xf numFmtId="166" fontId="8" fillId="0" borderId="0" xfId="0" applyNumberFormat="1" applyFont="1" applyAlignment="1">
      <alignment/>
    </xf>
    <xf numFmtId="0" fontId="27" fillId="0" borderId="0" xfId="0" applyFont="1" applyAlignment="1">
      <alignment horizontal="center"/>
    </xf>
    <xf numFmtId="165" fontId="11" fillId="0" borderId="0" xfId="42" applyFont="1" applyFill="1" applyBorder="1" applyAlignment="1" applyProtection="1">
      <alignment horizontal="center"/>
      <protection/>
    </xf>
    <xf numFmtId="165" fontId="9" fillId="0" borderId="0" xfId="42" applyFont="1" applyFill="1" applyBorder="1" applyAlignment="1" applyProtection="1">
      <alignment horizontal="center"/>
      <protection/>
    </xf>
    <xf numFmtId="0" fontId="25" fillId="0" borderId="0" xfId="0" applyFont="1" applyAlignment="1">
      <alignment/>
    </xf>
    <xf numFmtId="0" fontId="28" fillId="0" borderId="0" xfId="0" applyFont="1" applyAlignment="1">
      <alignment horizontal="center"/>
    </xf>
    <xf numFmtId="166" fontId="9" fillId="0" borderId="19" xfId="42" applyNumberFormat="1" applyFont="1" applyFill="1" applyBorder="1" applyAlignment="1" applyProtection="1">
      <alignment/>
      <protection/>
    </xf>
    <xf numFmtId="166" fontId="25" fillId="0" borderId="0" xfId="42" applyNumberFormat="1" applyFont="1" applyFill="1" applyBorder="1" applyAlignment="1" applyProtection="1">
      <alignment/>
      <protection/>
    </xf>
    <xf numFmtId="165" fontId="9" fillId="0" borderId="19" xfId="42" applyFont="1" applyFill="1" applyBorder="1" applyAlignment="1" applyProtection="1">
      <alignment/>
      <protection/>
    </xf>
    <xf numFmtId="166" fontId="9" fillId="0" borderId="10" xfId="42" applyNumberFormat="1" applyFont="1" applyFill="1" applyBorder="1" applyAlignment="1" applyProtection="1">
      <alignment/>
      <protection/>
    </xf>
    <xf numFmtId="0" fontId="29" fillId="0" borderId="0" xfId="0" applyFont="1" applyAlignment="1">
      <alignment/>
    </xf>
    <xf numFmtId="0" fontId="9" fillId="0" borderId="0" xfId="0" applyFont="1" applyFill="1" applyAlignment="1">
      <alignment/>
    </xf>
    <xf numFmtId="165" fontId="8" fillId="0" borderId="0" xfId="42" applyFont="1" applyFill="1" applyBorder="1" applyAlignment="1" applyProtection="1">
      <alignment horizontal="center" wrapText="1"/>
      <protection/>
    </xf>
    <xf numFmtId="0" fontId="16" fillId="0" borderId="0" xfId="0" applyFont="1" applyBorder="1" applyAlignment="1">
      <alignment/>
    </xf>
    <xf numFmtId="167" fontId="5" fillId="0" borderId="26" xfId="42" applyNumberFormat="1" applyFont="1" applyFill="1" applyBorder="1" applyAlignment="1" applyProtection="1">
      <alignment/>
      <protection/>
    </xf>
    <xf numFmtId="167" fontId="5" fillId="0" borderId="0" xfId="42" applyNumberFormat="1" applyFont="1" applyFill="1" applyBorder="1" applyAlignment="1" applyProtection="1">
      <alignment horizontal="center"/>
      <protection/>
    </xf>
    <xf numFmtId="167" fontId="5" fillId="0" borderId="10" xfId="42" applyNumberFormat="1" applyFont="1" applyFill="1" applyBorder="1" applyAlignment="1" applyProtection="1">
      <alignment horizontal="center"/>
      <protection/>
    </xf>
    <xf numFmtId="167" fontId="5" fillId="0" borderId="11" xfId="42" applyNumberFormat="1" applyFont="1" applyFill="1" applyBorder="1" applyAlignment="1" applyProtection="1">
      <alignment horizontal="center"/>
      <protection/>
    </xf>
    <xf numFmtId="0" fontId="5" fillId="0" borderId="27" xfId="0" applyFont="1" applyBorder="1" applyAlignment="1">
      <alignment/>
    </xf>
    <xf numFmtId="0" fontId="5" fillId="0" borderId="28" xfId="0" applyFont="1" applyBorder="1" applyAlignment="1">
      <alignment/>
    </xf>
    <xf numFmtId="165" fontId="5" fillId="0" borderId="28" xfId="42" applyFont="1" applyFill="1" applyBorder="1" applyAlignment="1" applyProtection="1">
      <alignment/>
      <protection/>
    </xf>
    <xf numFmtId="165" fontId="5" fillId="0" borderId="29" xfId="42" applyFont="1" applyFill="1" applyBorder="1" applyAlignment="1" applyProtection="1">
      <alignment/>
      <protection/>
    </xf>
    <xf numFmtId="0" fontId="8" fillId="0" borderId="30" xfId="60" applyFont="1" applyBorder="1" applyAlignment="1">
      <alignment horizontal="center"/>
      <protection/>
    </xf>
    <xf numFmtId="0" fontId="8" fillId="0" borderId="31" xfId="60" applyFont="1" applyBorder="1" applyAlignment="1">
      <alignment horizontal="center"/>
      <protection/>
    </xf>
    <xf numFmtId="0" fontId="5" fillId="0" borderId="30" xfId="0" applyFont="1" applyBorder="1" applyAlignment="1">
      <alignment/>
    </xf>
    <xf numFmtId="165" fontId="5" fillId="0" borderId="31" xfId="42" applyFont="1" applyFill="1" applyBorder="1" applyAlignment="1" applyProtection="1">
      <alignment horizontal="center"/>
      <protection/>
    </xf>
    <xf numFmtId="165" fontId="5" fillId="0" borderId="31" xfId="42" applyFont="1" applyFill="1" applyBorder="1" applyAlignment="1" applyProtection="1">
      <alignment horizontal="center" vertical="top" wrapText="1"/>
      <protection/>
    </xf>
    <xf numFmtId="165" fontId="5" fillId="0" borderId="31" xfId="42" applyFont="1" applyFill="1" applyBorder="1" applyAlignment="1" applyProtection="1">
      <alignment/>
      <protection/>
    </xf>
    <xf numFmtId="167" fontId="5" fillId="0" borderId="31" xfId="42" applyNumberFormat="1" applyFont="1" applyFill="1" applyBorder="1" applyAlignment="1" applyProtection="1">
      <alignment/>
      <protection/>
    </xf>
    <xf numFmtId="167" fontId="10" fillId="0" borderId="31" xfId="42" applyNumberFormat="1" applyFont="1" applyFill="1" applyBorder="1" applyAlignment="1" applyProtection="1">
      <alignment/>
      <protection/>
    </xf>
    <xf numFmtId="0" fontId="5" fillId="0" borderId="32" xfId="60" applyFont="1" applyBorder="1" applyAlignment="1">
      <alignment/>
      <protection/>
    </xf>
    <xf numFmtId="0" fontId="5" fillId="0" borderId="26" xfId="60" applyFont="1" applyBorder="1" applyAlignment="1">
      <alignment/>
      <protection/>
    </xf>
    <xf numFmtId="0" fontId="5" fillId="0" borderId="33" xfId="60" applyFont="1" applyBorder="1" applyAlignment="1">
      <alignment/>
      <protection/>
    </xf>
    <xf numFmtId="0" fontId="8" fillId="0" borderId="27" xfId="60" applyFont="1" applyBorder="1">
      <alignment/>
      <protection/>
    </xf>
    <xf numFmtId="0" fontId="5" fillId="0" borderId="28" xfId="60" applyFont="1" applyBorder="1">
      <alignment/>
      <protection/>
    </xf>
    <xf numFmtId="0" fontId="5" fillId="0" borderId="29" xfId="60" applyFont="1" applyBorder="1">
      <alignment/>
      <protection/>
    </xf>
    <xf numFmtId="0" fontId="8" fillId="0" borderId="30" xfId="60" applyFont="1" applyBorder="1">
      <alignment/>
      <protection/>
    </xf>
    <xf numFmtId="0" fontId="5" fillId="0" borderId="31" xfId="60" applyFont="1" applyBorder="1">
      <alignment/>
      <protection/>
    </xf>
    <xf numFmtId="0" fontId="8" fillId="0" borderId="30" xfId="60" applyFont="1" applyBorder="1" applyAlignment="1">
      <alignment horizontal="left"/>
      <protection/>
    </xf>
    <xf numFmtId="0" fontId="15" fillId="0" borderId="30" xfId="60" applyFont="1" applyBorder="1" applyAlignment="1">
      <alignment horizontal="center"/>
      <protection/>
    </xf>
    <xf numFmtId="0" fontId="5" fillId="0" borderId="31" xfId="60" applyFont="1" applyBorder="1" applyAlignment="1">
      <alignment horizontal="center"/>
      <protection/>
    </xf>
    <xf numFmtId="0" fontId="8" fillId="0" borderId="32" xfId="60" applyFont="1" applyBorder="1">
      <alignment/>
      <protection/>
    </xf>
    <xf numFmtId="0" fontId="5" fillId="0" borderId="26" xfId="60" applyFont="1" applyBorder="1">
      <alignment/>
      <protection/>
    </xf>
    <xf numFmtId="166" fontId="5" fillId="0" borderId="26" xfId="42" applyNumberFormat="1" applyFont="1" applyFill="1" applyBorder="1" applyAlignment="1" applyProtection="1">
      <alignment/>
      <protection/>
    </xf>
    <xf numFmtId="0" fontId="5" fillId="0" borderId="33" xfId="60" applyFont="1" applyBorder="1">
      <alignment/>
      <protection/>
    </xf>
    <xf numFmtId="0" fontId="7" fillId="0" borderId="0" xfId="60" applyFont="1" applyBorder="1" applyAlignment="1">
      <alignment horizontal="center"/>
      <protection/>
    </xf>
    <xf numFmtId="15" fontId="8" fillId="0" borderId="0" xfId="60" applyNumberFormat="1" applyFont="1" applyBorder="1" applyAlignment="1" quotePrefix="1">
      <alignment horizontal="center"/>
      <protection/>
    </xf>
    <xf numFmtId="0" fontId="31" fillId="0" borderId="0" xfId="60" applyFont="1" applyBorder="1" applyAlignment="1">
      <alignment horizontal="center"/>
      <protection/>
    </xf>
    <xf numFmtId="0" fontId="31" fillId="0" borderId="31" xfId="60" applyFont="1" applyBorder="1" applyAlignment="1">
      <alignment horizontal="center"/>
      <protection/>
    </xf>
    <xf numFmtId="0" fontId="7" fillId="0" borderId="30" xfId="60" applyFont="1" applyBorder="1" applyAlignment="1">
      <alignment horizontal="left"/>
      <protection/>
    </xf>
    <xf numFmtId="166" fontId="5" fillId="0" borderId="17" xfId="42" applyNumberFormat="1" applyFont="1" applyFill="1" applyBorder="1" applyAlignment="1" applyProtection="1">
      <alignment horizontal="center"/>
      <protection/>
    </xf>
    <xf numFmtId="166" fontId="5" fillId="0" borderId="18" xfId="42" applyNumberFormat="1" applyFont="1" applyFill="1" applyBorder="1" applyAlignment="1" applyProtection="1">
      <alignment horizontal="center"/>
      <protection/>
    </xf>
    <xf numFmtId="166" fontId="5" fillId="0" borderId="34" xfId="42" applyNumberFormat="1" applyFont="1" applyFill="1" applyBorder="1" applyAlignment="1" applyProtection="1">
      <alignment horizontal="center"/>
      <protection/>
    </xf>
    <xf numFmtId="0" fontId="7" fillId="0" borderId="0" xfId="0" applyFont="1" applyBorder="1" applyAlignment="1">
      <alignment/>
    </xf>
    <xf numFmtId="0" fontId="5" fillId="0" borderId="29" xfId="0" applyFont="1" applyBorder="1" applyAlignment="1">
      <alignment/>
    </xf>
    <xf numFmtId="0" fontId="5" fillId="0" borderId="31" xfId="0" applyFont="1" applyBorder="1" applyAlignment="1">
      <alignment/>
    </xf>
    <xf numFmtId="0" fontId="16" fillId="0" borderId="30" xfId="0" applyFont="1" applyBorder="1" applyAlignment="1">
      <alignment/>
    </xf>
    <xf numFmtId="0" fontId="5" fillId="0" borderId="31" xfId="0" applyFont="1" applyFill="1" applyBorder="1" applyAlignment="1">
      <alignment/>
    </xf>
    <xf numFmtId="0" fontId="10" fillId="0" borderId="31" xfId="0" applyFont="1" applyFill="1" applyBorder="1" applyAlignment="1">
      <alignment/>
    </xf>
    <xf numFmtId="0" fontId="5" fillId="0" borderId="32" xfId="0" applyFont="1" applyBorder="1" applyAlignment="1">
      <alignment/>
    </xf>
    <xf numFmtId="0" fontId="5" fillId="0" borderId="26" xfId="0" applyFont="1" applyBorder="1" applyAlignment="1">
      <alignment/>
    </xf>
    <xf numFmtId="165" fontId="5" fillId="0" borderId="26" xfId="42" applyFont="1" applyFill="1" applyBorder="1" applyAlignment="1" applyProtection="1">
      <alignment/>
      <protection/>
    </xf>
    <xf numFmtId="0" fontId="5" fillId="0" borderId="33" xfId="0" applyFont="1" applyBorder="1" applyAlignment="1">
      <alignment/>
    </xf>
    <xf numFmtId="0" fontId="7" fillId="0" borderId="15" xfId="60" applyFont="1" applyBorder="1" applyAlignment="1">
      <alignment horizontal="left"/>
      <protection/>
    </xf>
    <xf numFmtId="165" fontId="31" fillId="0" borderId="0" xfId="42" applyFont="1" applyFill="1" applyBorder="1" applyAlignment="1" applyProtection="1">
      <alignment horizontal="center"/>
      <protection/>
    </xf>
    <xf numFmtId="166" fontId="16" fillId="0" borderId="0" xfId="42" applyNumberFormat="1" applyFont="1" applyFill="1" applyBorder="1" applyAlignment="1" applyProtection="1">
      <alignment horizontal="center"/>
      <protection/>
    </xf>
    <xf numFmtId="0" fontId="16" fillId="0" borderId="31" xfId="0" applyFont="1" applyBorder="1" applyAlignment="1">
      <alignment/>
    </xf>
    <xf numFmtId="0" fontId="16" fillId="0" borderId="0" xfId="0" applyFont="1" applyAlignment="1">
      <alignment/>
    </xf>
    <xf numFmtId="166" fontId="16" fillId="0" borderId="0" xfId="42" applyNumberFormat="1" applyFont="1" applyFill="1" applyBorder="1" applyAlignment="1" applyProtection="1">
      <alignment/>
      <protection/>
    </xf>
    <xf numFmtId="0" fontId="16" fillId="0" borderId="0" xfId="0" applyFont="1" applyFill="1" applyBorder="1" applyAlignment="1">
      <alignment/>
    </xf>
    <xf numFmtId="0" fontId="32" fillId="0" borderId="0" xfId="0" applyFont="1" applyFill="1" applyBorder="1" applyAlignment="1">
      <alignment/>
    </xf>
    <xf numFmtId="0" fontId="16" fillId="0" borderId="31" xfId="0" applyFont="1" applyFill="1" applyBorder="1" applyAlignment="1">
      <alignment/>
    </xf>
    <xf numFmtId="169" fontId="16" fillId="0" borderId="0" xfId="0" applyNumberFormat="1" applyFont="1" applyFill="1" applyBorder="1" applyAlignment="1">
      <alignment horizontal="left"/>
    </xf>
    <xf numFmtId="166" fontId="16" fillId="0" borderId="20" xfId="42" applyNumberFormat="1" applyFont="1" applyFill="1" applyBorder="1" applyAlignment="1" applyProtection="1">
      <alignment/>
      <protection/>
    </xf>
    <xf numFmtId="166" fontId="16" fillId="0" borderId="34" xfId="42" applyNumberFormat="1" applyFont="1" applyFill="1" applyBorder="1" applyAlignment="1" applyProtection="1">
      <alignment/>
      <protection/>
    </xf>
    <xf numFmtId="165" fontId="5" fillId="0" borderId="19" xfId="42" applyNumberFormat="1" applyFont="1" applyFill="1" applyBorder="1" applyAlignment="1" applyProtection="1">
      <alignment/>
      <protection/>
    </xf>
    <xf numFmtId="166" fontId="5" fillId="0" borderId="35" xfId="42" applyNumberFormat="1" applyFont="1" applyFill="1" applyBorder="1" applyAlignment="1" applyProtection="1">
      <alignment/>
      <protection/>
    </xf>
    <xf numFmtId="166" fontId="5" fillId="0" borderId="36" xfId="42" applyNumberFormat="1" applyFont="1" applyFill="1" applyBorder="1" applyAlignment="1" applyProtection="1">
      <alignment/>
      <protection/>
    </xf>
    <xf numFmtId="166" fontId="5" fillId="0" borderId="37" xfId="42" applyNumberFormat="1" applyFont="1" applyFill="1" applyBorder="1" applyAlignment="1" applyProtection="1">
      <alignment/>
      <protection/>
    </xf>
    <xf numFmtId="166" fontId="5" fillId="0" borderId="19" xfId="42" applyNumberFormat="1" applyFont="1" applyFill="1" applyBorder="1" applyAlignment="1" applyProtection="1">
      <alignment horizontal="center"/>
      <protection/>
    </xf>
    <xf numFmtId="166" fontId="5" fillId="0" borderId="23" xfId="42" applyNumberFormat="1" applyFont="1" applyFill="1" applyBorder="1" applyAlignment="1" applyProtection="1">
      <alignment horizontal="center"/>
      <protection/>
    </xf>
    <xf numFmtId="166" fontId="5" fillId="0" borderId="24" xfId="42" applyNumberFormat="1" applyFont="1" applyFill="1" applyBorder="1" applyAlignment="1" applyProtection="1">
      <alignment horizontal="center"/>
      <protection/>
    </xf>
    <xf numFmtId="166" fontId="5" fillId="0" borderId="25" xfId="42" applyNumberFormat="1" applyFont="1" applyFill="1" applyBorder="1" applyAlignment="1" applyProtection="1">
      <alignment horizontal="center"/>
      <protection/>
    </xf>
    <xf numFmtId="166" fontId="5" fillId="0" borderId="35" xfId="42" applyNumberFormat="1" applyFont="1" applyFill="1" applyBorder="1" applyAlignment="1" applyProtection="1">
      <alignment horizontal="center"/>
      <protection/>
    </xf>
    <xf numFmtId="166" fontId="5" fillId="0" borderId="36" xfId="42" applyNumberFormat="1" applyFont="1" applyFill="1" applyBorder="1" applyAlignment="1" applyProtection="1">
      <alignment horizontal="center"/>
      <protection/>
    </xf>
    <xf numFmtId="166" fontId="5" fillId="0" borderId="37" xfId="42" applyNumberFormat="1" applyFont="1" applyFill="1" applyBorder="1" applyAlignment="1" applyProtection="1">
      <alignment horizontal="center"/>
      <protection/>
    </xf>
    <xf numFmtId="166" fontId="5" fillId="0" borderId="20" xfId="42" applyNumberFormat="1" applyFont="1" applyFill="1" applyBorder="1" applyAlignment="1" applyProtection="1">
      <alignment horizontal="center"/>
      <protection/>
    </xf>
    <xf numFmtId="166" fontId="5" fillId="0" borderId="0" xfId="42" applyNumberFormat="1" applyFont="1" applyAlignment="1">
      <alignment/>
    </xf>
    <xf numFmtId="0" fontId="5" fillId="0" borderId="0" xfId="60" applyFont="1" applyBorder="1" quotePrefix="1">
      <alignment/>
      <protection/>
    </xf>
    <xf numFmtId="0" fontId="8" fillId="0" borderId="0" xfId="60" applyFont="1" applyFill="1" applyBorder="1" applyAlignment="1">
      <alignment horizontal="center"/>
      <protection/>
    </xf>
    <xf numFmtId="0" fontId="31" fillId="0" borderId="0" xfId="60" applyFont="1" applyFill="1" applyBorder="1" applyAlignment="1">
      <alignment horizontal="center"/>
      <protection/>
    </xf>
    <xf numFmtId="0" fontId="5" fillId="0" borderId="26" xfId="60" applyFont="1" applyFill="1" applyBorder="1" applyAlignment="1">
      <alignment/>
      <protection/>
    </xf>
    <xf numFmtId="0" fontId="5" fillId="0" borderId="28" xfId="60" applyFont="1" applyFill="1" applyBorder="1">
      <alignment/>
      <protection/>
    </xf>
    <xf numFmtId="0" fontId="15" fillId="0" borderId="0" xfId="60" applyFont="1" applyFill="1" applyBorder="1" applyAlignment="1">
      <alignment horizontal="center"/>
      <protection/>
    </xf>
    <xf numFmtId="15" fontId="8" fillId="0" borderId="0" xfId="60" applyNumberFormat="1" applyFont="1" applyFill="1" applyBorder="1" applyAlignment="1" quotePrefix="1">
      <alignment horizontal="center"/>
      <protection/>
    </xf>
    <xf numFmtId="0" fontId="5" fillId="0" borderId="26" xfId="60" applyFont="1" applyFill="1" applyBorder="1">
      <alignment/>
      <protection/>
    </xf>
    <xf numFmtId="0" fontId="5" fillId="0" borderId="0" xfId="60" applyFont="1" applyFill="1">
      <alignment/>
      <protection/>
    </xf>
    <xf numFmtId="0" fontId="5" fillId="0" borderId="13" xfId="60" applyFont="1" applyFill="1" applyBorder="1">
      <alignment/>
      <protection/>
    </xf>
    <xf numFmtId="0" fontId="5" fillId="0" borderId="0" xfId="60" applyFont="1" applyFill="1" applyBorder="1" applyAlignment="1">
      <alignment horizontal="center"/>
      <protection/>
    </xf>
    <xf numFmtId="0" fontId="5" fillId="0" borderId="0" xfId="60" applyFont="1" applyFill="1" applyBorder="1" applyAlignment="1">
      <alignment horizontal="justify"/>
      <protection/>
    </xf>
    <xf numFmtId="0" fontId="5" fillId="0" borderId="11" xfId="60" applyFont="1" applyFill="1" applyBorder="1">
      <alignment/>
      <protection/>
    </xf>
    <xf numFmtId="166" fontId="5" fillId="0" borderId="0" xfId="60" applyNumberFormat="1" applyFont="1" applyFill="1">
      <alignment/>
      <protection/>
    </xf>
    <xf numFmtId="165" fontId="5" fillId="0" borderId="38" xfId="42" applyFont="1" applyFill="1" applyBorder="1" applyAlignment="1">
      <alignment/>
    </xf>
    <xf numFmtId="165" fontId="5" fillId="0" borderId="38" xfId="42" applyFont="1" applyBorder="1" applyAlignment="1">
      <alignment/>
    </xf>
    <xf numFmtId="0" fontId="8" fillId="0" borderId="39" xfId="60" applyFont="1" applyBorder="1" applyAlignment="1">
      <alignment horizontal="center"/>
      <protection/>
    </xf>
    <xf numFmtId="0" fontId="15" fillId="0" borderId="39" xfId="60" applyFont="1" applyBorder="1" applyAlignment="1">
      <alignment horizontal="center"/>
      <protection/>
    </xf>
    <xf numFmtId="0" fontId="5" fillId="0" borderId="0" xfId="0" applyFont="1" applyBorder="1" applyAlignment="1">
      <alignment horizontal="justify"/>
    </xf>
    <xf numFmtId="0" fontId="8" fillId="0" borderId="40" xfId="60" applyFont="1" applyBorder="1" applyAlignment="1">
      <alignment horizontal="center"/>
      <protection/>
    </xf>
    <xf numFmtId="0" fontId="8" fillId="0" borderId="41" xfId="60" applyFont="1" applyBorder="1" applyAlignment="1">
      <alignment horizontal="center"/>
      <protection/>
    </xf>
    <xf numFmtId="0" fontId="8" fillId="0" borderId="42" xfId="60" applyFont="1" applyBorder="1" applyAlignment="1">
      <alignment horizontal="center"/>
      <protection/>
    </xf>
    <xf numFmtId="0" fontId="5" fillId="0" borderId="0" xfId="0" applyFont="1" applyAlignment="1">
      <alignment horizontal="center" wrapText="1"/>
    </xf>
    <xf numFmtId="0" fontId="5" fillId="0" borderId="30" xfId="60" applyFont="1" applyBorder="1" applyAlignment="1">
      <alignment horizontal="center" wrapText="1"/>
      <protection/>
    </xf>
    <xf numFmtId="0" fontId="5" fillId="0" borderId="0" xfId="60" applyFont="1" applyBorder="1" applyAlignment="1">
      <alignment horizontal="center" wrapText="1"/>
      <protection/>
    </xf>
    <xf numFmtId="0" fontId="5" fillId="0" borderId="31" xfId="60" applyFont="1" applyBorder="1" applyAlignment="1">
      <alignment horizontal="center" wrapText="1"/>
      <protection/>
    </xf>
    <xf numFmtId="0" fontId="31" fillId="0" borderId="0" xfId="0" applyFont="1" applyBorder="1" applyAlignment="1">
      <alignment horizontal="center"/>
    </xf>
    <xf numFmtId="0" fontId="31" fillId="0" borderId="31" xfId="0" applyFont="1" applyBorder="1" applyAlignment="1">
      <alignment horizontal="center"/>
    </xf>
    <xf numFmtId="0" fontId="31" fillId="0" borderId="0" xfId="60" applyFont="1" applyBorder="1" applyAlignment="1">
      <alignment horizontal="center"/>
      <protection/>
    </xf>
    <xf numFmtId="0" fontId="31" fillId="0" borderId="31" xfId="60" applyFont="1" applyBorder="1" applyAlignment="1">
      <alignment horizontal="center"/>
      <protection/>
    </xf>
    <xf numFmtId="0" fontId="7" fillId="0" borderId="0" xfId="0" applyFont="1" applyBorder="1" applyAlignment="1">
      <alignment horizontal="center"/>
    </xf>
    <xf numFmtId="0" fontId="0" fillId="0" borderId="0" xfId="0" applyBorder="1" applyAlignment="1">
      <alignment/>
    </xf>
    <xf numFmtId="0" fontId="0" fillId="0" borderId="39" xfId="0" applyBorder="1" applyAlignment="1">
      <alignment/>
    </xf>
    <xf numFmtId="0" fontId="5" fillId="0" borderId="16" xfId="60" applyFont="1" applyBorder="1" applyAlignment="1">
      <alignment horizontal="center"/>
      <protection/>
    </xf>
    <xf numFmtId="0" fontId="5" fillId="0" borderId="31" xfId="60" applyFont="1" applyBorder="1" applyAlignment="1">
      <alignment horizontal="center"/>
      <protection/>
    </xf>
    <xf numFmtId="0" fontId="5" fillId="0" borderId="0" xfId="60" applyFont="1" applyBorder="1" applyAlignment="1">
      <alignment horizontal="center"/>
      <protection/>
    </xf>
    <xf numFmtId="0" fontId="8" fillId="0" borderId="0" xfId="60" applyFont="1" applyBorder="1" applyAlignment="1">
      <alignment horizontal="center"/>
      <protection/>
    </xf>
    <xf numFmtId="16" fontId="8" fillId="0" borderId="0" xfId="60" applyNumberFormat="1" applyFont="1" applyBorder="1" applyAlignment="1">
      <alignment horizontal="center"/>
      <protection/>
    </xf>
    <xf numFmtId="16" fontId="8" fillId="0" borderId="0" xfId="60" applyNumberFormat="1" applyFont="1" applyBorder="1" applyAlignment="1" quotePrefix="1">
      <alignment horizontal="center"/>
      <protection/>
    </xf>
    <xf numFmtId="0" fontId="7" fillId="0" borderId="0" xfId="60" applyFont="1" applyBorder="1" applyAlignment="1">
      <alignment horizontal="center"/>
      <protection/>
    </xf>
    <xf numFmtId="0" fontId="7" fillId="0" borderId="39" xfId="60" applyFont="1" applyBorder="1" applyAlignment="1">
      <alignment horizontal="center"/>
      <protection/>
    </xf>
    <xf numFmtId="0" fontId="8" fillId="0" borderId="0" xfId="60" applyFont="1" applyBorder="1" applyAlignment="1">
      <alignment horizontal="center" vertical="top"/>
      <protection/>
    </xf>
    <xf numFmtId="0" fontId="8" fillId="0" borderId="0" xfId="60" applyFont="1" applyFill="1" applyBorder="1" applyAlignment="1">
      <alignment horizontal="center" vertical="top"/>
      <protection/>
    </xf>
    <xf numFmtId="0" fontId="7" fillId="0" borderId="30" xfId="60" applyFont="1" applyBorder="1" applyAlignment="1">
      <alignment horizontal="center"/>
      <protection/>
    </xf>
    <xf numFmtId="0" fontId="7" fillId="0" borderId="31" xfId="60" applyFont="1" applyBorder="1" applyAlignment="1">
      <alignment horizontal="center"/>
      <protection/>
    </xf>
    <xf numFmtId="0" fontId="8" fillId="0" borderId="30" xfId="60" applyFont="1" applyBorder="1" applyAlignment="1">
      <alignment horizontal="center"/>
      <protection/>
    </xf>
    <xf numFmtId="0" fontId="8" fillId="0" borderId="39" xfId="60" applyFont="1" applyBorder="1" applyAlignment="1">
      <alignment horizontal="center"/>
      <protection/>
    </xf>
    <xf numFmtId="0" fontId="7" fillId="0" borderId="16" xfId="60" applyFont="1" applyBorder="1" applyAlignment="1">
      <alignment horizontal="center"/>
      <protection/>
    </xf>
    <xf numFmtId="0" fontId="8" fillId="0" borderId="16" xfId="60" applyFont="1" applyBorder="1" applyAlignment="1">
      <alignment horizontal="center"/>
      <protection/>
    </xf>
    <xf numFmtId="0" fontId="8" fillId="0" borderId="31" xfId="60" applyFont="1" applyBorder="1" applyAlignment="1">
      <alignment horizontal="center"/>
      <protection/>
    </xf>
    <xf numFmtId="0" fontId="7" fillId="0" borderId="31" xfId="0" applyFont="1" applyBorder="1" applyAlignment="1">
      <alignment horizontal="center"/>
    </xf>
    <xf numFmtId="0" fontId="5" fillId="0" borderId="0" xfId="0" applyFont="1" applyBorder="1" applyAlignment="1">
      <alignment horizontal="center" wrapText="1"/>
    </xf>
    <xf numFmtId="0" fontId="8" fillId="0" borderId="0" xfId="60" applyFont="1" applyFill="1" applyBorder="1" applyAlignment="1">
      <alignment horizontal="center"/>
      <protection/>
    </xf>
    <xf numFmtId="0" fontId="8" fillId="0" borderId="31" xfId="60" applyFont="1" applyFill="1" applyBorder="1" applyAlignment="1">
      <alignment horizontal="center"/>
      <protection/>
    </xf>
    <xf numFmtId="0" fontId="5" fillId="0" borderId="41" xfId="60" applyFont="1" applyBorder="1" applyAlignment="1">
      <alignment horizontal="center"/>
      <protection/>
    </xf>
    <xf numFmtId="0" fontId="7" fillId="0" borderId="41" xfId="60" applyFont="1" applyBorder="1" applyAlignment="1">
      <alignment horizontal="center"/>
      <protection/>
    </xf>
    <xf numFmtId="0" fontId="5" fillId="0" borderId="0" xfId="60" applyNumberFormat="1" applyFont="1" applyBorder="1" applyAlignment="1">
      <alignment horizontal="center" wrapText="1"/>
      <protection/>
    </xf>
    <xf numFmtId="0" fontId="0" fillId="0" borderId="0" xfId="0" applyAlignment="1">
      <alignment horizontal="center" wrapText="1"/>
    </xf>
    <xf numFmtId="0" fontId="5" fillId="0" borderId="0" xfId="60" applyFont="1" applyBorder="1" applyAlignment="1">
      <alignment horizontal="justify"/>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Good" xfId="48"/>
    <cellStyle name="Grey" xfId="49"/>
    <cellStyle name="Heading 1" xfId="50"/>
    <cellStyle name="Heading 2" xfId="51"/>
    <cellStyle name="Heading 3" xfId="52"/>
    <cellStyle name="Heading 4" xfId="53"/>
    <cellStyle name="Input" xfId="54"/>
    <cellStyle name="Input [yellow]" xfId="55"/>
    <cellStyle name="Linked Cell" xfId="56"/>
    <cellStyle name="Neutral" xfId="57"/>
    <cellStyle name="New Times Roman" xfId="58"/>
    <cellStyle name="Normal - Style1" xfId="59"/>
    <cellStyle name="Normal_SKB Shutter-Q32003" xfId="60"/>
    <cellStyle name="Note" xfId="61"/>
    <cellStyle name="Œ…‹æØ‚è [0.00]_laroux" xfId="62"/>
    <cellStyle name="Œ…‹æØ‚è_laroux" xfId="63"/>
    <cellStyle name="Output" xfId="64"/>
    <cellStyle name="Percent" xfId="65"/>
    <cellStyle name="Percent [2]" xfId="66"/>
    <cellStyle name="Style 1" xfId="67"/>
    <cellStyle name="Table"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2581275</xdr:colOff>
      <xdr:row>1</xdr:row>
      <xdr:rowOff>57150</xdr:rowOff>
    </xdr:from>
    <xdr:to>
      <xdr:col>3</xdr:col>
      <xdr:colOff>819150</xdr:colOff>
      <xdr:row>4</xdr:row>
      <xdr:rowOff>9525</xdr:rowOff>
    </xdr:to>
    <xdr:pic>
      <xdr:nvPicPr>
        <xdr:cNvPr id="1" name="Picture 1"/>
        <xdr:cNvPicPr preferRelativeResize="1">
          <a:picLocks noChangeAspect="1"/>
        </xdr:cNvPicPr>
      </xdr:nvPicPr>
      <xdr:blipFill>
        <a:blip r:embed="rId1"/>
        <a:stretch>
          <a:fillRect/>
        </a:stretch>
      </xdr:blipFill>
      <xdr:spPr>
        <a:xfrm>
          <a:off x="3114675" y="219075"/>
          <a:ext cx="15335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66675</xdr:rowOff>
    </xdr:from>
    <xdr:to>
      <xdr:col>6</xdr:col>
      <xdr:colOff>361950</xdr:colOff>
      <xdr:row>6</xdr:row>
      <xdr:rowOff>152400</xdr:rowOff>
    </xdr:to>
    <xdr:pic>
      <xdr:nvPicPr>
        <xdr:cNvPr id="1" name="Picture 2"/>
        <xdr:cNvPicPr preferRelativeResize="1">
          <a:picLocks noChangeAspect="1"/>
        </xdr:cNvPicPr>
      </xdr:nvPicPr>
      <xdr:blipFill>
        <a:blip r:embed="rId1"/>
        <a:stretch>
          <a:fillRect/>
        </a:stretch>
      </xdr:blipFill>
      <xdr:spPr>
        <a:xfrm>
          <a:off x="3781425" y="752475"/>
          <a:ext cx="15430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3</xdr:row>
      <xdr:rowOff>57150</xdr:rowOff>
    </xdr:from>
    <xdr:to>
      <xdr:col>5</xdr:col>
      <xdr:colOff>1076325</xdr:colOff>
      <xdr:row>6</xdr:row>
      <xdr:rowOff>9525</xdr:rowOff>
    </xdr:to>
    <xdr:pic>
      <xdr:nvPicPr>
        <xdr:cNvPr id="1" name="Picture 1"/>
        <xdr:cNvPicPr preferRelativeResize="1">
          <a:picLocks noChangeAspect="1"/>
        </xdr:cNvPicPr>
      </xdr:nvPicPr>
      <xdr:blipFill>
        <a:blip r:embed="rId1"/>
        <a:stretch>
          <a:fillRect/>
        </a:stretch>
      </xdr:blipFill>
      <xdr:spPr>
        <a:xfrm>
          <a:off x="4257675" y="581025"/>
          <a:ext cx="1533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3257550</xdr:colOff>
      <xdr:row>2</xdr:row>
      <xdr:rowOff>85725</xdr:rowOff>
    </xdr:from>
    <xdr:to>
      <xdr:col>5</xdr:col>
      <xdr:colOff>152400</xdr:colOff>
      <xdr:row>5</xdr:row>
      <xdr:rowOff>9525</xdr:rowOff>
    </xdr:to>
    <xdr:pic>
      <xdr:nvPicPr>
        <xdr:cNvPr id="1" name="Picture 1"/>
        <xdr:cNvPicPr preferRelativeResize="1">
          <a:picLocks noChangeAspect="1"/>
        </xdr:cNvPicPr>
      </xdr:nvPicPr>
      <xdr:blipFill>
        <a:blip r:embed="rId1"/>
        <a:stretch>
          <a:fillRect/>
        </a:stretch>
      </xdr:blipFill>
      <xdr:spPr>
        <a:xfrm>
          <a:off x="3971925" y="428625"/>
          <a:ext cx="16764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Outlook\WXUGIG8I\SKB_MAIN_SERVER\AccDept\Documents%20and%20Settings\lilitan\Local%20Settings\Temporary%20Internet%20Files\OLK2\CONSO%20SE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_L"/>
    </sheetNames>
    <sheetDataSet>
      <sheetData sheetId="0">
        <row r="10">
          <cell r="P10">
            <v>7661418.27</v>
          </cell>
        </row>
        <row r="12">
          <cell r="P12">
            <v>-5822452.876666668</v>
          </cell>
        </row>
        <row r="16">
          <cell r="P16">
            <v>-276671.89999999997</v>
          </cell>
        </row>
        <row r="18">
          <cell r="P18">
            <v>-1266220.8833333333</v>
          </cell>
        </row>
        <row r="20">
          <cell r="P20">
            <v>-122253.54000000001</v>
          </cell>
        </row>
        <row r="22">
          <cell r="P22">
            <v>70132.18000000001</v>
          </cell>
        </row>
        <row r="26">
          <cell r="P26">
            <v>-151758.17</v>
          </cell>
        </row>
        <row r="28">
          <cell r="P28">
            <v>30564.41000000001</v>
          </cell>
        </row>
        <row r="32">
          <cell r="P32">
            <v>-20412.148</v>
          </cell>
        </row>
        <row r="36">
          <cell r="P36">
            <v>23714729.46999999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selection activeCell="C16" sqref="C16"/>
    </sheetView>
  </sheetViews>
  <sheetFormatPr defaultColWidth="10.125" defaultRowHeight="12.75"/>
  <cols>
    <col min="1" max="1" width="3.875" style="1" customWidth="1"/>
    <col min="2" max="2" width="3.125" style="1" customWidth="1"/>
    <col min="3" max="3" width="43.25390625" style="1" customWidth="1"/>
    <col min="4" max="4" width="11.75390625" style="1" customWidth="1"/>
    <col min="5" max="5" width="11.75390625" style="2" customWidth="1"/>
    <col min="6" max="6" width="3.125" style="2" customWidth="1"/>
    <col min="7" max="7" width="11.75390625" style="2" customWidth="1"/>
    <col min="8" max="8" width="10.75390625" style="2" customWidth="1"/>
    <col min="9" max="9" width="0" style="1" hidden="1" customWidth="1"/>
    <col min="10" max="11" width="0" style="2" hidden="1" customWidth="1"/>
    <col min="12" max="12" width="0" style="3" hidden="1" customWidth="1"/>
    <col min="13" max="17" width="0" style="1" hidden="1" customWidth="1"/>
    <col min="18" max="18" width="11.00390625" style="1" customWidth="1"/>
    <col min="19" max="16384" width="10.125" style="1" customWidth="1"/>
  </cols>
  <sheetData>
    <row r="1" spans="1:9" ht="12.75">
      <c r="A1" s="119"/>
      <c r="B1" s="120"/>
      <c r="C1" s="120"/>
      <c r="D1" s="120"/>
      <c r="E1" s="121"/>
      <c r="F1" s="121"/>
      <c r="G1" s="121"/>
      <c r="H1" s="122"/>
      <c r="I1" s="4"/>
    </row>
    <row r="2" spans="1:9" ht="12.75">
      <c r="A2" s="208"/>
      <c r="B2" s="209"/>
      <c r="C2" s="209"/>
      <c r="D2" s="209"/>
      <c r="E2" s="209"/>
      <c r="F2" s="209"/>
      <c r="G2" s="209"/>
      <c r="H2" s="210"/>
      <c r="I2" s="5"/>
    </row>
    <row r="3" spans="1:9" ht="12.75">
      <c r="A3" s="208"/>
      <c r="B3" s="209"/>
      <c r="C3" s="209"/>
      <c r="D3" s="209"/>
      <c r="E3" s="209"/>
      <c r="F3" s="209"/>
      <c r="G3" s="209"/>
      <c r="H3" s="210"/>
      <c r="I3" s="5"/>
    </row>
    <row r="4" spans="1:9" ht="12.75">
      <c r="A4" s="123"/>
      <c r="B4" s="6"/>
      <c r="C4" s="6"/>
      <c r="D4" s="6"/>
      <c r="E4" s="190"/>
      <c r="F4" s="6"/>
      <c r="G4" s="6"/>
      <c r="H4" s="124"/>
      <c r="I4" s="6"/>
    </row>
    <row r="5" spans="1:9" ht="14.25">
      <c r="A5" s="125"/>
      <c r="B5" s="215" t="s">
        <v>163</v>
      </c>
      <c r="C5" s="215"/>
      <c r="D5" s="215"/>
      <c r="E5" s="215"/>
      <c r="F5" s="215"/>
      <c r="G5" s="215"/>
      <c r="H5" s="216"/>
      <c r="I5" s="4"/>
    </row>
    <row r="6" spans="1:9" ht="14.25">
      <c r="A6" s="125"/>
      <c r="B6" s="215" t="s">
        <v>211</v>
      </c>
      <c r="C6" s="215"/>
      <c r="D6" s="215"/>
      <c r="E6" s="215"/>
      <c r="F6" s="215"/>
      <c r="G6" s="215"/>
      <c r="H6" s="216"/>
      <c r="I6" s="4"/>
    </row>
    <row r="7" spans="1:9" ht="14.25">
      <c r="A7" s="125"/>
      <c r="B7" s="215" t="s">
        <v>212</v>
      </c>
      <c r="C7" s="215"/>
      <c r="D7" s="215"/>
      <c r="E7" s="215"/>
      <c r="F7" s="215"/>
      <c r="G7" s="215"/>
      <c r="H7" s="216"/>
      <c r="I7" s="4"/>
    </row>
    <row r="8" spans="1:9" ht="14.25">
      <c r="A8" s="125"/>
      <c r="B8" s="217" t="s">
        <v>175</v>
      </c>
      <c r="C8" s="217"/>
      <c r="D8" s="217"/>
      <c r="E8" s="217"/>
      <c r="F8" s="217"/>
      <c r="G8" s="217"/>
      <c r="H8" s="218"/>
      <c r="I8" s="7"/>
    </row>
    <row r="9" spans="1:9" ht="14.25">
      <c r="A9" s="123"/>
      <c r="B9" s="217" t="s">
        <v>199</v>
      </c>
      <c r="C9" s="217"/>
      <c r="D9" s="217"/>
      <c r="E9" s="217"/>
      <c r="F9" s="217"/>
      <c r="G9" s="217"/>
      <c r="H9" s="218"/>
      <c r="I9" s="6"/>
    </row>
    <row r="10" spans="1:9" ht="14.25">
      <c r="A10" s="123"/>
      <c r="B10" s="148"/>
      <c r="C10" s="148"/>
      <c r="D10" s="148"/>
      <c r="E10" s="191"/>
      <c r="F10" s="148"/>
      <c r="G10" s="148"/>
      <c r="H10" s="149"/>
      <c r="I10" s="6"/>
    </row>
    <row r="11" spans="1:9" ht="12.75">
      <c r="A11" s="123"/>
      <c r="B11" s="6"/>
      <c r="C11" s="6"/>
      <c r="D11" s="6"/>
      <c r="E11" s="190"/>
      <c r="F11" s="6"/>
      <c r="G11" s="6"/>
      <c r="H11" s="124"/>
      <c r="I11" s="6"/>
    </row>
    <row r="12" spans="1:18" ht="12.75">
      <c r="A12" s="125"/>
      <c r="B12" s="4"/>
      <c r="C12" s="4"/>
      <c r="D12" s="4"/>
      <c r="E12" s="8" t="s">
        <v>0</v>
      </c>
      <c r="F12" s="8"/>
      <c r="G12" s="8" t="s">
        <v>1</v>
      </c>
      <c r="H12" s="126"/>
      <c r="I12" s="4"/>
      <c r="L12" s="3" t="s">
        <v>1</v>
      </c>
      <c r="R12" s="211" t="s">
        <v>162</v>
      </c>
    </row>
    <row r="13" spans="1:18" ht="24.75" customHeight="1">
      <c r="A13" s="125"/>
      <c r="B13" s="4"/>
      <c r="C13" s="4"/>
      <c r="D13" s="4"/>
      <c r="E13" s="9" t="s">
        <v>189</v>
      </c>
      <c r="F13" s="9"/>
      <c r="G13" s="9" t="s">
        <v>170</v>
      </c>
      <c r="H13" s="127"/>
      <c r="I13" s="10" t="s">
        <v>2</v>
      </c>
      <c r="L13" s="11" t="s">
        <v>3</v>
      </c>
      <c r="R13" s="211"/>
    </row>
    <row r="14" spans="1:12" ht="12.75">
      <c r="A14" s="125"/>
      <c r="B14" s="4"/>
      <c r="C14" s="4"/>
      <c r="D14" s="4"/>
      <c r="E14" s="9" t="str">
        <f>+G14</f>
        <v>RM'000</v>
      </c>
      <c r="F14" s="9"/>
      <c r="G14" s="9" t="s">
        <v>4</v>
      </c>
      <c r="H14" s="127"/>
      <c r="I14" s="10"/>
      <c r="L14" s="11"/>
    </row>
    <row r="15" spans="1:12" ht="12.75">
      <c r="A15" s="125"/>
      <c r="B15" s="4"/>
      <c r="C15" s="4"/>
      <c r="D15" s="4"/>
      <c r="H15" s="127"/>
      <c r="I15" s="10"/>
      <c r="L15" s="12"/>
    </row>
    <row r="16" spans="1:12" ht="12.75">
      <c r="A16" s="125"/>
      <c r="B16" s="13" t="s">
        <v>5</v>
      </c>
      <c r="C16" s="4"/>
      <c r="D16" s="4"/>
      <c r="E16" s="9"/>
      <c r="F16" s="9"/>
      <c r="G16" s="9"/>
      <c r="H16" s="127"/>
      <c r="I16" s="10"/>
      <c r="L16" s="12"/>
    </row>
    <row r="17" spans="1:9" ht="12.75">
      <c r="A17" s="125"/>
      <c r="B17" s="14" t="s">
        <v>6</v>
      </c>
      <c r="C17" s="4"/>
      <c r="D17" s="4"/>
      <c r="E17" s="9"/>
      <c r="F17" s="9"/>
      <c r="H17" s="128"/>
      <c r="I17" s="4"/>
    </row>
    <row r="18" spans="1:18" ht="12.75">
      <c r="A18" s="125"/>
      <c r="B18" s="4" t="s">
        <v>7</v>
      </c>
      <c r="C18" s="4"/>
      <c r="D18" s="15"/>
      <c r="E18" s="16">
        <f>19620-E19</f>
        <v>15752</v>
      </c>
      <c r="F18" s="16"/>
      <c r="G18" s="116" t="s">
        <v>169</v>
      </c>
      <c r="H18" s="129"/>
      <c r="I18" s="3"/>
      <c r="R18" s="78"/>
    </row>
    <row r="19" spans="1:18" ht="12.75">
      <c r="A19" s="125"/>
      <c r="B19" s="4" t="s">
        <v>8</v>
      </c>
      <c r="C19" s="4"/>
      <c r="D19" s="15"/>
      <c r="E19" s="16">
        <v>3868</v>
      </c>
      <c r="F19" s="16"/>
      <c r="G19" s="116" t="s">
        <v>169</v>
      </c>
      <c r="H19" s="129"/>
      <c r="I19" s="3"/>
      <c r="R19" s="1" t="s">
        <v>162</v>
      </c>
    </row>
    <row r="20" spans="1:18" ht="12.75">
      <c r="A20" s="125"/>
      <c r="B20" s="4" t="s">
        <v>193</v>
      </c>
      <c r="C20" s="4"/>
      <c r="D20" s="4"/>
      <c r="E20" s="16">
        <f>4894</f>
        <v>4894</v>
      </c>
      <c r="F20" s="17"/>
      <c r="G20" s="116" t="s">
        <v>169</v>
      </c>
      <c r="H20" s="129"/>
      <c r="I20" s="2"/>
      <c r="L20" s="3">
        <v>0</v>
      </c>
      <c r="R20" s="78" t="s">
        <v>162</v>
      </c>
    </row>
    <row r="21" spans="1:9" ht="12.75">
      <c r="A21" s="125"/>
      <c r="B21" s="4" t="s">
        <v>168</v>
      </c>
      <c r="C21" s="4"/>
      <c r="D21" s="4"/>
      <c r="E21" s="16">
        <v>1000</v>
      </c>
      <c r="F21" s="17"/>
      <c r="G21" s="116" t="s">
        <v>169</v>
      </c>
      <c r="H21" s="129"/>
      <c r="I21" s="2"/>
    </row>
    <row r="22" spans="1:12" ht="12.75">
      <c r="A22" s="125"/>
      <c r="B22" s="4"/>
      <c r="C22" s="4"/>
      <c r="D22" s="4"/>
      <c r="E22" s="16"/>
      <c r="F22" s="16"/>
      <c r="G22" s="116"/>
      <c r="H22" s="129"/>
      <c r="I22" s="2"/>
      <c r="L22" s="3">
        <v>0</v>
      </c>
    </row>
    <row r="23" spans="1:9" ht="12.75">
      <c r="A23" s="125"/>
      <c r="B23" s="18"/>
      <c r="C23" s="18"/>
      <c r="D23" s="4"/>
      <c r="E23" s="19">
        <f>SUM(E18:E22)</f>
        <v>25514</v>
      </c>
      <c r="F23" s="16"/>
      <c r="G23" s="117" t="s">
        <v>169</v>
      </c>
      <c r="H23" s="129"/>
      <c r="I23" s="2"/>
    </row>
    <row r="24" spans="1:9" ht="12.75">
      <c r="A24" s="125"/>
      <c r="B24" s="18"/>
      <c r="C24" s="18"/>
      <c r="D24" s="4"/>
      <c r="E24" s="16"/>
      <c r="F24" s="16"/>
      <c r="G24" s="16"/>
      <c r="H24" s="129"/>
      <c r="I24" s="2"/>
    </row>
    <row r="25" spans="1:9" ht="12.75">
      <c r="A25" s="125"/>
      <c r="B25" s="14" t="s">
        <v>9</v>
      </c>
      <c r="C25" s="4"/>
      <c r="D25" s="4"/>
      <c r="E25" s="16"/>
      <c r="F25" s="16"/>
      <c r="G25" s="16"/>
      <c r="H25" s="129"/>
      <c r="I25" s="2"/>
    </row>
    <row r="26" spans="1:12" ht="12.75">
      <c r="A26" s="125"/>
      <c r="B26" s="4"/>
      <c r="C26" s="4" t="s">
        <v>10</v>
      </c>
      <c r="D26" s="15"/>
      <c r="E26" s="16">
        <v>9589</v>
      </c>
      <c r="F26" s="16"/>
      <c r="G26" s="116" t="s">
        <v>169</v>
      </c>
      <c r="H26" s="129"/>
      <c r="I26" s="3" t="e">
        <f>+E26-G26</f>
        <v>#VALUE!</v>
      </c>
      <c r="L26" s="3">
        <v>15426</v>
      </c>
    </row>
    <row r="27" spans="1:12" ht="12.75">
      <c r="A27" s="125"/>
      <c r="B27" s="4"/>
      <c r="C27" s="4" t="s">
        <v>11</v>
      </c>
      <c r="D27" s="15"/>
      <c r="E27" s="16">
        <f>32982</f>
        <v>32982</v>
      </c>
      <c r="F27" s="16"/>
      <c r="G27" s="116" t="s">
        <v>169</v>
      </c>
      <c r="H27" s="129"/>
      <c r="I27" s="3" t="e">
        <f>+E27-G27</f>
        <v>#VALUE!</v>
      </c>
      <c r="L27" s="3">
        <v>19589</v>
      </c>
    </row>
    <row r="28" spans="1:18" ht="12.75">
      <c r="A28" s="125"/>
      <c r="B28" s="4"/>
      <c r="C28" s="4" t="s">
        <v>12</v>
      </c>
      <c r="D28" s="15"/>
      <c r="E28" s="16">
        <f>15318+4898</f>
        <v>20216</v>
      </c>
      <c r="F28" s="16"/>
      <c r="G28" s="116" t="s">
        <v>169</v>
      </c>
      <c r="H28" s="129"/>
      <c r="I28" s="3" t="e">
        <f>+E28-G28</f>
        <v>#VALUE!</v>
      </c>
      <c r="L28" s="3">
        <v>367</v>
      </c>
      <c r="R28" s="78"/>
    </row>
    <row r="29" spans="1:18" ht="12.75">
      <c r="A29" s="125"/>
      <c r="B29" s="4"/>
      <c r="C29" s="4"/>
      <c r="D29" s="15"/>
      <c r="E29" s="16"/>
      <c r="F29" s="16"/>
      <c r="G29" s="116"/>
      <c r="H29" s="129"/>
      <c r="I29" s="3"/>
      <c r="R29" s="78"/>
    </row>
    <row r="30" spans="1:18" ht="12.75">
      <c r="A30" s="125"/>
      <c r="B30" s="4"/>
      <c r="C30" s="4"/>
      <c r="D30" s="4"/>
      <c r="E30" s="19">
        <f>SUM(E26:E28)</f>
        <v>62787</v>
      </c>
      <c r="F30" s="16"/>
      <c r="G30" s="117" t="s">
        <v>169</v>
      </c>
      <c r="H30" s="129"/>
      <c r="I30" s="2"/>
      <c r="L30" s="3">
        <v>37223</v>
      </c>
      <c r="R30" s="78"/>
    </row>
    <row r="31" spans="1:18" ht="12.75">
      <c r="A31" s="125"/>
      <c r="B31" s="4"/>
      <c r="C31" s="4"/>
      <c r="D31" s="4"/>
      <c r="E31" s="16"/>
      <c r="F31" s="16"/>
      <c r="G31" s="16"/>
      <c r="H31" s="129"/>
      <c r="I31" s="2"/>
      <c r="R31" s="78"/>
    </row>
    <row r="32" spans="1:18" ht="13.5" thickBot="1">
      <c r="A32" s="125"/>
      <c r="B32" s="4" t="s">
        <v>173</v>
      </c>
      <c r="C32" s="4"/>
      <c r="D32" s="4"/>
      <c r="E32" s="115">
        <f>E30+E23</f>
        <v>88301</v>
      </c>
      <c r="F32" s="16"/>
      <c r="G32" s="118" t="s">
        <v>169</v>
      </c>
      <c r="H32" s="129"/>
      <c r="I32" s="2"/>
      <c r="R32" s="78"/>
    </row>
    <row r="33" spans="1:18" ht="12.75">
      <c r="A33" s="125"/>
      <c r="B33" s="4"/>
      <c r="C33" s="4"/>
      <c r="D33" s="4"/>
      <c r="E33" s="16"/>
      <c r="F33" s="16"/>
      <c r="G33" s="16"/>
      <c r="H33" s="129"/>
      <c r="I33" s="2"/>
      <c r="R33" s="78"/>
    </row>
    <row r="34" spans="1:18" ht="12.75">
      <c r="A34" s="125"/>
      <c r="B34" s="4"/>
      <c r="C34" s="4"/>
      <c r="D34" s="4"/>
      <c r="E34" s="16"/>
      <c r="F34" s="16"/>
      <c r="G34" s="16"/>
      <c r="H34" s="129"/>
      <c r="I34" s="2"/>
      <c r="R34" s="78"/>
    </row>
    <row r="35" spans="1:18" ht="12.75">
      <c r="A35" s="125"/>
      <c r="B35" s="20" t="s">
        <v>13</v>
      </c>
      <c r="C35" s="4"/>
      <c r="D35" s="4"/>
      <c r="E35" s="16"/>
      <c r="F35" s="16"/>
      <c r="G35" s="16"/>
      <c r="H35" s="129"/>
      <c r="I35" s="2"/>
      <c r="R35" s="78"/>
    </row>
    <row r="36" spans="1:18" ht="12.75">
      <c r="A36" s="125"/>
      <c r="B36" s="4"/>
      <c r="C36" s="4"/>
      <c r="D36" s="4"/>
      <c r="E36" s="16"/>
      <c r="F36" s="16"/>
      <c r="G36" s="16"/>
      <c r="H36" s="129"/>
      <c r="I36" s="2"/>
      <c r="R36" s="78"/>
    </row>
    <row r="37" spans="1:18" ht="12.75">
      <c r="A37" s="125"/>
      <c r="B37" s="4"/>
      <c r="C37" s="4" t="s">
        <v>14</v>
      </c>
      <c r="D37" s="4"/>
      <c r="E37" s="16">
        <v>52731</v>
      </c>
      <c r="F37" s="16"/>
      <c r="G37" s="116" t="s">
        <v>169</v>
      </c>
      <c r="H37" s="129"/>
      <c r="I37" s="2"/>
      <c r="R37" s="78"/>
    </row>
    <row r="38" spans="1:18" ht="12.75">
      <c r="A38" s="125"/>
      <c r="B38" s="4"/>
      <c r="C38" s="4" t="s">
        <v>15</v>
      </c>
      <c r="D38" s="4"/>
      <c r="E38" s="16">
        <f>+'Qtr eq'!H26+'Qtr eq'!F26</f>
        <v>4806</v>
      </c>
      <c r="F38" s="16"/>
      <c r="G38" s="116" t="s">
        <v>169</v>
      </c>
      <c r="H38" s="129"/>
      <c r="I38" s="2"/>
      <c r="R38" s="78"/>
    </row>
    <row r="39" spans="1:18" ht="12.75">
      <c r="A39" s="125"/>
      <c r="B39" s="4"/>
      <c r="C39" s="4"/>
      <c r="D39" s="4"/>
      <c r="E39" s="16"/>
      <c r="F39" s="16"/>
      <c r="G39" s="16"/>
      <c r="H39" s="130"/>
      <c r="I39" s="2"/>
      <c r="R39" s="78"/>
    </row>
    <row r="40" spans="1:18" ht="12.75">
      <c r="A40" s="125"/>
      <c r="B40" s="4" t="s">
        <v>174</v>
      </c>
      <c r="C40" s="4"/>
      <c r="D40" s="4"/>
      <c r="E40" s="19">
        <f>SUM(E37:E38)</f>
        <v>57537</v>
      </c>
      <c r="F40" s="16"/>
      <c r="G40" s="117" t="s">
        <v>169</v>
      </c>
      <c r="H40" s="130"/>
      <c r="I40" s="2"/>
      <c r="R40" s="78"/>
    </row>
    <row r="41" spans="1:18" ht="12.75">
      <c r="A41" s="125"/>
      <c r="B41" s="4"/>
      <c r="C41" s="4"/>
      <c r="D41" s="4"/>
      <c r="E41" s="16"/>
      <c r="F41" s="16"/>
      <c r="G41" s="16"/>
      <c r="H41" s="129"/>
      <c r="I41" s="2"/>
      <c r="R41" s="78"/>
    </row>
    <row r="42" spans="1:18" ht="12.75">
      <c r="A42" s="125"/>
      <c r="B42" s="4"/>
      <c r="C42" s="4"/>
      <c r="D42" s="4"/>
      <c r="E42" s="16"/>
      <c r="F42" s="16"/>
      <c r="G42" s="16"/>
      <c r="H42" s="129"/>
      <c r="I42" s="2"/>
      <c r="R42" s="78"/>
    </row>
    <row r="43" spans="1:18" ht="12.75">
      <c r="A43" s="125"/>
      <c r="B43" s="14" t="s">
        <v>16</v>
      </c>
      <c r="C43" s="4"/>
      <c r="D43" s="4"/>
      <c r="E43" s="16"/>
      <c r="F43" s="16"/>
      <c r="G43" s="16"/>
      <c r="H43" s="129"/>
      <c r="I43" s="2"/>
      <c r="R43" s="78"/>
    </row>
    <row r="44" spans="1:18" ht="12.75">
      <c r="A44" s="125"/>
      <c r="B44" s="4"/>
      <c r="C44" s="4" t="s">
        <v>17</v>
      </c>
      <c r="D44" s="4"/>
      <c r="E44" s="16">
        <f>3821</f>
        <v>3821</v>
      </c>
      <c r="F44" s="16"/>
      <c r="G44" s="116" t="s">
        <v>169</v>
      </c>
      <c r="H44" s="129"/>
      <c r="I44" s="2"/>
      <c r="R44" s="78" t="s">
        <v>162</v>
      </c>
    </row>
    <row r="45" spans="1:18" ht="12.75">
      <c r="A45" s="125"/>
      <c r="B45" s="4"/>
      <c r="C45" s="4" t="s">
        <v>18</v>
      </c>
      <c r="D45" s="4"/>
      <c r="E45" s="16">
        <f>809</f>
        <v>809</v>
      </c>
      <c r="F45" s="16"/>
      <c r="G45" s="116" t="s">
        <v>169</v>
      </c>
      <c r="H45" s="129"/>
      <c r="I45" s="2"/>
      <c r="R45" s="78" t="s">
        <v>162</v>
      </c>
    </row>
    <row r="46" spans="1:18" ht="12.75">
      <c r="A46" s="125"/>
      <c r="B46" s="4"/>
      <c r="C46" s="4"/>
      <c r="D46" s="4"/>
      <c r="E46" s="19">
        <f>SUM(E44:E45)</f>
        <v>4630</v>
      </c>
      <c r="F46" s="16"/>
      <c r="G46" s="117" t="s">
        <v>169</v>
      </c>
      <c r="H46" s="129"/>
      <c r="I46" s="2"/>
      <c r="R46" s="78"/>
    </row>
    <row r="47" spans="1:18" ht="12.75">
      <c r="A47" s="125"/>
      <c r="B47" s="14" t="s">
        <v>19</v>
      </c>
      <c r="C47" s="4"/>
      <c r="D47" s="4"/>
      <c r="E47" s="16"/>
      <c r="F47" s="16"/>
      <c r="G47" s="16"/>
      <c r="H47" s="129"/>
      <c r="I47" s="2"/>
      <c r="R47" s="78"/>
    </row>
    <row r="48" spans="1:18" ht="12.75">
      <c r="A48" s="125"/>
      <c r="B48" s="4"/>
      <c r="C48" s="4" t="s">
        <v>20</v>
      </c>
      <c r="D48" s="15"/>
      <c r="E48" s="16">
        <f>24745</f>
        <v>24745</v>
      </c>
      <c r="F48" s="16"/>
      <c r="G48" s="116" t="s">
        <v>169</v>
      </c>
      <c r="H48" s="129"/>
      <c r="I48" s="3" t="e">
        <f>+E48-G48</f>
        <v>#VALUE!</v>
      </c>
      <c r="L48" s="3">
        <v>6809</v>
      </c>
      <c r="R48" s="78"/>
    </row>
    <row r="49" spans="1:18" ht="12.75">
      <c r="A49" s="125"/>
      <c r="B49" s="18"/>
      <c r="C49" s="4" t="s">
        <v>21</v>
      </c>
      <c r="D49" s="15" t="s">
        <v>162</v>
      </c>
      <c r="E49" s="16">
        <v>417</v>
      </c>
      <c r="F49" s="16"/>
      <c r="G49" s="116" t="s">
        <v>169</v>
      </c>
      <c r="H49" s="129"/>
      <c r="I49" s="3" t="e">
        <f>+E49-G49</f>
        <v>#VALUE!</v>
      </c>
      <c r="L49" s="3">
        <v>11594.745</v>
      </c>
      <c r="R49" s="78"/>
    </row>
    <row r="50" spans="1:18" ht="12.75">
      <c r="A50" s="125"/>
      <c r="B50" s="18"/>
      <c r="C50" s="4" t="s">
        <v>161</v>
      </c>
      <c r="D50" s="15"/>
      <c r="E50" s="16">
        <f>972</f>
        <v>972</v>
      </c>
      <c r="F50" s="16"/>
      <c r="G50" s="116" t="s">
        <v>169</v>
      </c>
      <c r="H50" s="129"/>
      <c r="I50" s="3"/>
      <c r="R50" s="78"/>
    </row>
    <row r="51" spans="1:18" ht="12.75">
      <c r="A51" s="125"/>
      <c r="B51" s="4"/>
      <c r="C51" s="4"/>
      <c r="D51" s="4"/>
      <c r="E51" s="19">
        <f>SUM(E48:E50)</f>
        <v>26134</v>
      </c>
      <c r="F51" s="16"/>
      <c r="G51" s="117" t="s">
        <v>169</v>
      </c>
      <c r="H51" s="129"/>
      <c r="I51" s="2"/>
      <c r="R51" s="78"/>
    </row>
    <row r="52" spans="1:18" ht="12.75">
      <c r="A52" s="125"/>
      <c r="B52" s="4"/>
      <c r="C52" s="4"/>
      <c r="D52" s="4"/>
      <c r="E52" s="16"/>
      <c r="F52" s="16"/>
      <c r="G52" s="16"/>
      <c r="H52" s="129"/>
      <c r="I52" s="2"/>
      <c r="L52" s="3">
        <v>18403.745000000003</v>
      </c>
      <c r="R52" s="78"/>
    </row>
    <row r="53" spans="1:18" ht="12.75">
      <c r="A53" s="125"/>
      <c r="B53" s="4" t="s">
        <v>171</v>
      </c>
      <c r="C53" s="4"/>
      <c r="D53" s="4"/>
      <c r="E53" s="16">
        <f>E46+E51</f>
        <v>30764</v>
      </c>
      <c r="F53" s="16"/>
      <c r="G53" s="116" t="s">
        <v>169</v>
      </c>
      <c r="H53" s="129"/>
      <c r="I53" s="2"/>
      <c r="R53" s="78"/>
    </row>
    <row r="54" spans="1:18" ht="12.75">
      <c r="A54" s="125"/>
      <c r="B54" s="4"/>
      <c r="C54" s="4"/>
      <c r="D54" s="4"/>
      <c r="E54" s="16"/>
      <c r="F54" s="16"/>
      <c r="G54" s="16"/>
      <c r="H54" s="129"/>
      <c r="I54" s="2"/>
      <c r="R54" s="78"/>
    </row>
    <row r="55" spans="1:18" ht="13.5" thickBot="1">
      <c r="A55" s="125"/>
      <c r="B55" s="4" t="s">
        <v>172</v>
      </c>
      <c r="C55" s="4"/>
      <c r="D55" s="4"/>
      <c r="E55" s="115">
        <f>E40+E46+E51</f>
        <v>88301</v>
      </c>
      <c r="F55" s="16"/>
      <c r="G55" s="118" t="s">
        <v>169</v>
      </c>
      <c r="H55" s="129"/>
      <c r="I55" s="2"/>
      <c r="R55" s="78"/>
    </row>
    <row r="56" spans="1:18" ht="12.75">
      <c r="A56" s="125"/>
      <c r="B56" s="4"/>
      <c r="C56" s="4"/>
      <c r="D56" s="4"/>
      <c r="E56" s="16"/>
      <c r="F56" s="16"/>
      <c r="G56" s="16"/>
      <c r="H56" s="129"/>
      <c r="I56" s="3">
        <f>+E56-G56</f>
        <v>0</v>
      </c>
      <c r="L56" s="3">
        <v>18819.254999999997</v>
      </c>
      <c r="R56" s="78"/>
    </row>
    <row r="57" spans="1:18" ht="12.75">
      <c r="A57" s="125"/>
      <c r="B57" s="4"/>
      <c r="C57" s="4"/>
      <c r="D57" s="4"/>
      <c r="E57" s="16"/>
      <c r="F57" s="16"/>
      <c r="G57" s="16"/>
      <c r="H57" s="129"/>
      <c r="I57" s="2"/>
      <c r="R57" s="78"/>
    </row>
    <row r="58" spans="1:18" ht="13.5" thickBot="1">
      <c r="A58" s="125"/>
      <c r="B58" s="4" t="s">
        <v>176</v>
      </c>
      <c r="C58" s="4"/>
      <c r="D58" s="4"/>
      <c r="E58" s="21">
        <f>E40/105463</f>
        <v>0.5455657434360865</v>
      </c>
      <c r="F58" s="16"/>
      <c r="G58" s="118" t="s">
        <v>169</v>
      </c>
      <c r="H58" s="129"/>
      <c r="I58" s="2"/>
      <c r="R58" s="78"/>
    </row>
    <row r="59" spans="1:18" ht="12.75">
      <c r="A59" s="125"/>
      <c r="B59" s="4"/>
      <c r="C59" s="4"/>
      <c r="D59" s="4"/>
      <c r="E59" s="16"/>
      <c r="F59" s="16"/>
      <c r="G59" s="16"/>
      <c r="H59" s="129"/>
      <c r="I59" s="2"/>
      <c r="R59" s="78"/>
    </row>
    <row r="60" spans="1:9" ht="12.75">
      <c r="A60" s="125"/>
      <c r="B60" s="4"/>
      <c r="C60" s="4"/>
      <c r="D60" s="4"/>
      <c r="H60" s="128"/>
      <c r="I60" s="2"/>
    </row>
    <row r="61" spans="1:9" ht="38.25" customHeight="1">
      <c r="A61" s="212" t="s">
        <v>202</v>
      </c>
      <c r="B61" s="213"/>
      <c r="C61" s="213"/>
      <c r="D61" s="213"/>
      <c r="E61" s="213"/>
      <c r="F61" s="213"/>
      <c r="G61" s="213"/>
      <c r="H61" s="214"/>
      <c r="I61" s="22"/>
    </row>
    <row r="62" spans="1:9" ht="13.5" thickBot="1">
      <c r="A62" s="131"/>
      <c r="B62" s="132"/>
      <c r="C62" s="132"/>
      <c r="D62" s="132"/>
      <c r="E62" s="192"/>
      <c r="F62" s="132"/>
      <c r="G62" s="132"/>
      <c r="H62" s="133"/>
      <c r="I62" s="22"/>
    </row>
  </sheetData>
  <sheetProtection/>
  <mergeCells count="9">
    <mergeCell ref="A2:H2"/>
    <mergeCell ref="A3:H3"/>
    <mergeCell ref="R12:R13"/>
    <mergeCell ref="A61:H61"/>
    <mergeCell ref="B5:H5"/>
    <mergeCell ref="B8:H8"/>
    <mergeCell ref="B9:H9"/>
    <mergeCell ref="B6:H6"/>
    <mergeCell ref="B7:H7"/>
  </mergeCells>
  <printOptions/>
  <pageMargins left="0.8" right="0.25" top="0.45972222222222225" bottom="0.39" header="0.5118055555555556" footer="0.2"/>
  <pageSetup fitToHeight="1" fitToWidth="1" horizontalDpi="300" verticalDpi="300" orientation="portrait" paperSize="9" scale="92" r:id="rId2"/>
  <headerFooter alignWithMargins="0">
    <oddFooter>&amp;C&amp;"Times New Roman,Bold"1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D62"/>
  <sheetViews>
    <sheetView zoomScalePageLayoutView="0" workbookViewId="0" topLeftCell="A1">
      <selection activeCell="D18" sqref="D18"/>
    </sheetView>
  </sheetViews>
  <sheetFormatPr defaultColWidth="8.875" defaultRowHeight="13.5" customHeight="1"/>
  <cols>
    <col min="1" max="1" width="4.25390625" style="24" customWidth="1"/>
    <col min="2" max="2" width="3.75390625" style="25" customWidth="1"/>
    <col min="3" max="3" width="1.75390625" style="25" customWidth="1"/>
    <col min="4" max="4" width="39.625" style="25" customWidth="1"/>
    <col min="5" max="5" width="14.00390625" style="197" customWidth="1"/>
    <col min="6" max="6" width="1.75390625" style="26" customWidth="1"/>
    <col min="7" max="7" width="13.375" style="25" customWidth="1"/>
    <col min="8" max="8" width="1.75390625" style="26" customWidth="1"/>
    <col min="9" max="9" width="13.875" style="25" customWidth="1"/>
    <col min="10" max="10" width="1.75390625" style="26" customWidth="1"/>
    <col min="11" max="11" width="13.375" style="25" customWidth="1"/>
    <col min="12" max="12" width="6.75390625" style="25" customWidth="1"/>
    <col min="13" max="13" width="9.875" style="3" customWidth="1"/>
    <col min="14" max="14" width="2.00390625" style="26" customWidth="1"/>
    <col min="15" max="15" width="8.375" style="26" customWidth="1"/>
    <col min="16" max="16" width="2.00390625" style="26" customWidth="1"/>
    <col min="17" max="17" width="8.875" style="26" customWidth="1"/>
    <col min="18" max="18" width="1.75390625" style="26" customWidth="1"/>
    <col min="19" max="56" width="8.875" style="26" customWidth="1"/>
    <col min="57" max="16384" width="8.875" style="25" customWidth="1"/>
  </cols>
  <sheetData>
    <row r="1" spans="1:12" ht="13.5" customHeight="1">
      <c r="A1" s="134"/>
      <c r="B1" s="135"/>
      <c r="C1" s="135"/>
      <c r="D1" s="135"/>
      <c r="E1" s="193"/>
      <c r="F1" s="135"/>
      <c r="G1" s="135"/>
      <c r="H1" s="135"/>
      <c r="I1" s="135"/>
      <c r="J1" s="135"/>
      <c r="K1" s="135"/>
      <c r="L1" s="136"/>
    </row>
    <row r="2" spans="1:12" ht="13.5" customHeight="1">
      <c r="A2" s="137"/>
      <c r="B2" s="26"/>
      <c r="C2" s="26"/>
      <c r="D2" s="26"/>
      <c r="E2" s="43"/>
      <c r="G2" s="26"/>
      <c r="I2" s="26"/>
      <c r="K2" s="26"/>
      <c r="L2" s="138"/>
    </row>
    <row r="3" spans="1:56" s="34" customFormat="1" ht="13.5" customHeight="1">
      <c r="A3" s="232"/>
      <c r="B3" s="228"/>
      <c r="C3" s="228"/>
      <c r="D3" s="228"/>
      <c r="E3" s="228"/>
      <c r="F3" s="228"/>
      <c r="G3" s="228"/>
      <c r="H3" s="228"/>
      <c r="I3" s="228"/>
      <c r="J3" s="228"/>
      <c r="K3" s="228"/>
      <c r="L3" s="233"/>
      <c r="M3" s="32"/>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row>
    <row r="4" spans="1:12" ht="13.5" customHeight="1">
      <c r="A4" s="234"/>
      <c r="B4" s="225"/>
      <c r="C4" s="225"/>
      <c r="D4" s="225"/>
      <c r="E4" s="225"/>
      <c r="F4" s="225"/>
      <c r="G4" s="225"/>
      <c r="H4" s="225"/>
      <c r="I4" s="225"/>
      <c r="J4" s="225"/>
      <c r="K4" s="225"/>
      <c r="L4" s="235"/>
    </row>
    <row r="5" spans="1:12" ht="13.5" customHeight="1">
      <c r="A5" s="234"/>
      <c r="B5" s="225"/>
      <c r="C5" s="225"/>
      <c r="D5" s="225"/>
      <c r="E5" s="225"/>
      <c r="F5" s="225"/>
      <c r="G5" s="225"/>
      <c r="H5" s="225"/>
      <c r="I5" s="225"/>
      <c r="J5" s="225"/>
      <c r="K5" s="225"/>
      <c r="L5" s="235"/>
    </row>
    <row r="6" spans="1:12" ht="13.5" customHeight="1">
      <c r="A6" s="234"/>
      <c r="B6" s="225"/>
      <c r="C6" s="225"/>
      <c r="D6" s="225"/>
      <c r="E6" s="225"/>
      <c r="F6" s="225"/>
      <c r="G6" s="225"/>
      <c r="H6" s="225"/>
      <c r="I6" s="225"/>
      <c r="J6" s="225"/>
      <c r="K6" s="225"/>
      <c r="L6" s="235"/>
    </row>
    <row r="7" spans="1:12" ht="13.5" customHeight="1">
      <c r="A7" s="139"/>
      <c r="B7" s="6"/>
      <c r="C7" s="6"/>
      <c r="D7" s="6"/>
      <c r="E7" s="190"/>
      <c r="F7" s="6"/>
      <c r="G7" s="6"/>
      <c r="H7" s="6"/>
      <c r="I7" s="6"/>
      <c r="J7" s="6"/>
      <c r="K7" s="6"/>
      <c r="L7" s="205"/>
    </row>
    <row r="8" spans="1:12" ht="13.5" customHeight="1">
      <c r="A8" s="139"/>
      <c r="B8" s="219" t="s">
        <v>163</v>
      </c>
      <c r="C8" s="220"/>
      <c r="D8" s="220"/>
      <c r="E8" s="220"/>
      <c r="F8" s="220"/>
      <c r="G8" s="220"/>
      <c r="H8" s="220"/>
      <c r="I8" s="220"/>
      <c r="J8" s="220"/>
      <c r="K8" s="220"/>
      <c r="L8" s="221"/>
    </row>
    <row r="9" spans="1:56" ht="13.5" customHeight="1">
      <c r="A9" s="164"/>
      <c r="B9" s="146"/>
      <c r="C9" s="146"/>
      <c r="D9" s="228" t="s">
        <v>211</v>
      </c>
      <c r="E9" s="228"/>
      <c r="F9" s="228"/>
      <c r="G9" s="228"/>
      <c r="H9" s="228"/>
      <c r="I9" s="228"/>
      <c r="J9" s="228"/>
      <c r="K9" s="228"/>
      <c r="L9" s="229"/>
      <c r="M9" s="26"/>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row>
    <row r="10" spans="1:56" ht="13.5" customHeight="1">
      <c r="A10" s="164"/>
      <c r="B10" s="146"/>
      <c r="C10" s="146"/>
      <c r="D10" s="228" t="s">
        <v>212</v>
      </c>
      <c r="E10" s="228"/>
      <c r="F10" s="228"/>
      <c r="G10" s="228"/>
      <c r="H10" s="228"/>
      <c r="I10" s="228"/>
      <c r="J10" s="228"/>
      <c r="K10" s="228"/>
      <c r="L10" s="229"/>
      <c r="M10" s="26"/>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row>
    <row r="11" spans="1:12" ht="13.5" customHeight="1">
      <c r="A11" s="139"/>
      <c r="B11" s="219" t="s">
        <v>179</v>
      </c>
      <c r="C11" s="220"/>
      <c r="D11" s="220"/>
      <c r="E11" s="220"/>
      <c r="F11" s="220"/>
      <c r="G11" s="220"/>
      <c r="H11" s="220"/>
      <c r="I11" s="220"/>
      <c r="J11" s="220"/>
      <c r="K11" s="220"/>
      <c r="L11" s="221"/>
    </row>
    <row r="12" spans="1:12" ht="13.5" customHeight="1">
      <c r="A12" s="150"/>
      <c r="B12" s="219" t="s">
        <v>203</v>
      </c>
      <c r="C12" s="220"/>
      <c r="D12" s="220"/>
      <c r="E12" s="220"/>
      <c r="F12" s="220"/>
      <c r="G12" s="220"/>
      <c r="H12" s="220"/>
      <c r="I12" s="220"/>
      <c r="J12" s="220"/>
      <c r="K12" s="220"/>
      <c r="L12" s="221"/>
    </row>
    <row r="13" spans="1:12" ht="13.5" customHeight="1">
      <c r="A13" s="140"/>
      <c r="B13" s="36"/>
      <c r="C13" s="36"/>
      <c r="D13" s="36"/>
      <c r="E13" s="194"/>
      <c r="F13" s="36"/>
      <c r="G13" s="36"/>
      <c r="H13" s="36"/>
      <c r="I13" s="36"/>
      <c r="J13" s="36"/>
      <c r="K13" s="36"/>
      <c r="L13" s="206"/>
    </row>
    <row r="14" spans="1:12" ht="13.5" customHeight="1">
      <c r="A14" s="137"/>
      <c r="B14" s="26"/>
      <c r="C14" s="26"/>
      <c r="D14" s="26"/>
      <c r="E14" s="231" t="s">
        <v>198</v>
      </c>
      <c r="F14" s="231"/>
      <c r="G14" s="231"/>
      <c r="H14" s="37"/>
      <c r="I14" s="230" t="s">
        <v>209</v>
      </c>
      <c r="J14" s="230"/>
      <c r="K14" s="230"/>
      <c r="L14" s="138"/>
    </row>
    <row r="15" spans="1:56" s="40" customFormat="1" ht="13.5" customHeight="1">
      <c r="A15" s="123"/>
      <c r="B15" s="38"/>
      <c r="C15" s="38"/>
      <c r="D15" s="39"/>
      <c r="E15" s="225" t="s">
        <v>23</v>
      </c>
      <c r="F15" s="225"/>
      <c r="G15" s="225"/>
      <c r="H15" s="37"/>
      <c r="I15" s="225" t="s">
        <v>190</v>
      </c>
      <c r="J15" s="225"/>
      <c r="K15" s="225"/>
      <c r="L15" s="141"/>
      <c r="M15" s="12"/>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row>
    <row r="16" spans="1:56" s="40" customFormat="1" ht="13.5" customHeight="1">
      <c r="A16" s="123"/>
      <c r="B16" s="38"/>
      <c r="C16" s="38"/>
      <c r="D16" s="38"/>
      <c r="E16" s="226">
        <v>39629</v>
      </c>
      <c r="F16" s="226"/>
      <c r="G16" s="226"/>
      <c r="H16" s="6"/>
      <c r="I16" s="227">
        <v>39629</v>
      </c>
      <c r="J16" s="226"/>
      <c r="K16" s="226"/>
      <c r="L16" s="141"/>
      <c r="M16" s="12"/>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row>
    <row r="17" spans="1:12" ht="13.5" customHeight="1">
      <c r="A17" s="137"/>
      <c r="B17" s="26"/>
      <c r="C17" s="26"/>
      <c r="D17" s="26"/>
      <c r="E17" s="195" t="s">
        <v>177</v>
      </c>
      <c r="F17" s="39"/>
      <c r="G17" s="147" t="s">
        <v>178</v>
      </c>
      <c r="H17" s="37"/>
      <c r="I17" s="39" t="str">
        <f>+E17</f>
        <v>2008</v>
      </c>
      <c r="J17" s="39"/>
      <c r="K17" s="39" t="str">
        <f>+G17</f>
        <v>2007</v>
      </c>
      <c r="L17" s="138"/>
    </row>
    <row r="18" spans="1:12" ht="13.5" customHeight="1">
      <c r="A18" s="137"/>
      <c r="B18" s="26"/>
      <c r="C18" s="26"/>
      <c r="D18" s="26"/>
      <c r="E18" s="190" t="s">
        <v>4</v>
      </c>
      <c r="F18" s="6"/>
      <c r="G18" s="6" t="s">
        <v>4</v>
      </c>
      <c r="H18" s="37"/>
      <c r="I18" s="6" t="s">
        <v>4</v>
      </c>
      <c r="J18" s="6"/>
      <c r="K18" s="6" t="s">
        <v>4</v>
      </c>
      <c r="L18" s="138"/>
    </row>
    <row r="19" spans="1:12" ht="13.5" customHeight="1">
      <c r="A19" s="137"/>
      <c r="B19" s="26"/>
      <c r="C19" s="26"/>
      <c r="D19" s="26"/>
      <c r="E19" s="190"/>
      <c r="F19" s="6"/>
      <c r="G19" s="41"/>
      <c r="H19" s="37"/>
      <c r="I19" s="6"/>
      <c r="J19" s="6"/>
      <c r="K19" s="26"/>
      <c r="L19" s="138"/>
    </row>
    <row r="20" spans="1:19" ht="13.5" customHeight="1">
      <c r="A20" s="137"/>
      <c r="B20" s="26" t="s">
        <v>24</v>
      </c>
      <c r="C20" s="26"/>
      <c r="D20" s="26"/>
      <c r="E20" s="42">
        <v>28665</v>
      </c>
      <c r="F20" s="3"/>
      <c r="G20" s="151" t="s">
        <v>169</v>
      </c>
      <c r="H20" s="3"/>
      <c r="I20" s="42">
        <v>51027</v>
      </c>
      <c r="J20" s="3"/>
      <c r="K20" s="151" t="s">
        <v>169</v>
      </c>
      <c r="L20" s="138"/>
      <c r="N20" s="3"/>
      <c r="O20" s="3"/>
      <c r="P20" s="3"/>
      <c r="Q20" s="3"/>
      <c r="R20" s="3"/>
      <c r="S20" s="3"/>
    </row>
    <row r="21" spans="1:19" ht="13.5" customHeight="1" thickTop="1">
      <c r="A21" s="137"/>
      <c r="B21" s="26"/>
      <c r="C21" s="26"/>
      <c r="D21" s="26"/>
      <c r="E21" s="3"/>
      <c r="F21" s="3"/>
      <c r="G21" s="3"/>
      <c r="H21" s="3"/>
      <c r="I21" s="3"/>
      <c r="J21" s="3"/>
      <c r="K21" s="3"/>
      <c r="L21" s="138"/>
      <c r="N21" s="3"/>
      <c r="O21" s="3"/>
      <c r="P21" s="3"/>
      <c r="Q21" s="3"/>
      <c r="R21" s="3"/>
      <c r="S21" s="3"/>
    </row>
    <row r="22" spans="1:19" ht="13.5" customHeight="1">
      <c r="A22" s="137"/>
      <c r="B22" s="26" t="s">
        <v>180</v>
      </c>
      <c r="C22" s="26"/>
      <c r="D22" s="26"/>
      <c r="E22" s="3">
        <v>3091</v>
      </c>
      <c r="F22" s="3"/>
      <c r="G22" s="12" t="s">
        <v>169</v>
      </c>
      <c r="H22" s="3"/>
      <c r="I22" s="3">
        <f>5844</f>
        <v>5844</v>
      </c>
      <c r="J22" s="3"/>
      <c r="K22" s="12" t="s">
        <v>169</v>
      </c>
      <c r="L22" s="138"/>
      <c r="N22" s="3"/>
      <c r="O22" s="3"/>
      <c r="P22" s="3"/>
      <c r="Q22" s="3"/>
      <c r="R22" s="3"/>
      <c r="S22" s="3"/>
    </row>
    <row r="23" spans="1:19" ht="13.5" customHeight="1">
      <c r="A23" s="137"/>
      <c r="B23" s="26"/>
      <c r="C23" s="26"/>
      <c r="D23" s="26"/>
      <c r="E23" s="3"/>
      <c r="F23" s="3"/>
      <c r="G23" s="3"/>
      <c r="H23" s="3"/>
      <c r="I23" s="3"/>
      <c r="J23" s="3"/>
      <c r="K23" s="3"/>
      <c r="L23" s="138"/>
      <c r="N23" s="3"/>
      <c r="O23" s="3"/>
      <c r="P23" s="3"/>
      <c r="Q23" s="3"/>
      <c r="R23" s="3"/>
      <c r="S23" s="3"/>
    </row>
    <row r="24" spans="1:19" ht="13.5" customHeight="1">
      <c r="A24" s="137"/>
      <c r="B24" s="26" t="s">
        <v>25</v>
      </c>
      <c r="C24" s="26"/>
      <c r="D24" s="26"/>
      <c r="E24" s="3">
        <v>-99</v>
      </c>
      <c r="F24" s="3"/>
      <c r="G24" s="12" t="s">
        <v>169</v>
      </c>
      <c r="H24" s="2"/>
      <c r="I24" s="3">
        <f>-(1+66+2+50+14)</f>
        <v>-133</v>
      </c>
      <c r="J24" s="3"/>
      <c r="K24" s="12" t="s">
        <v>169</v>
      </c>
      <c r="L24" s="138"/>
      <c r="N24" s="3"/>
      <c r="O24" s="3"/>
      <c r="P24" s="3"/>
      <c r="Q24" s="3"/>
      <c r="R24" s="3"/>
      <c r="S24" s="3"/>
    </row>
    <row r="25" spans="1:19" ht="13.5" customHeight="1">
      <c r="A25" s="137"/>
      <c r="B25" s="43" t="s">
        <v>26</v>
      </c>
      <c r="C25" s="26"/>
      <c r="D25" s="26"/>
      <c r="E25" s="3">
        <v>135</v>
      </c>
      <c r="F25" s="3"/>
      <c r="G25" s="12" t="s">
        <v>169</v>
      </c>
      <c r="H25" s="3"/>
      <c r="I25" s="3">
        <f>67+30+74+63</f>
        <v>234</v>
      </c>
      <c r="J25" s="3"/>
      <c r="K25" s="12" t="s">
        <v>169</v>
      </c>
      <c r="L25" s="138"/>
      <c r="N25" s="3"/>
      <c r="O25" s="3"/>
      <c r="P25" s="3"/>
      <c r="Q25" s="3"/>
      <c r="R25" s="3"/>
      <c r="S25" s="3"/>
    </row>
    <row r="26" spans="1:19" ht="13.5" customHeight="1">
      <c r="A26" s="137"/>
      <c r="B26" s="26"/>
      <c r="C26" s="26"/>
      <c r="D26" s="26"/>
      <c r="E26" s="3"/>
      <c r="F26" s="3"/>
      <c r="G26" s="3"/>
      <c r="H26" s="3"/>
      <c r="I26" s="3"/>
      <c r="J26" s="3"/>
      <c r="K26" s="3"/>
      <c r="L26" s="138"/>
      <c r="N26" s="3"/>
      <c r="O26" s="44"/>
      <c r="P26" s="3"/>
      <c r="Q26" s="3"/>
      <c r="R26" s="3"/>
      <c r="S26" s="44"/>
    </row>
    <row r="27" spans="1:19" ht="13.5" customHeight="1">
      <c r="A27" s="137"/>
      <c r="B27" s="26" t="s">
        <v>181</v>
      </c>
      <c r="C27" s="26"/>
      <c r="D27" s="26"/>
      <c r="E27" s="45">
        <f>SUM(E22:E26)</f>
        <v>3127</v>
      </c>
      <c r="F27" s="3"/>
      <c r="G27" s="152" t="s">
        <v>169</v>
      </c>
      <c r="H27" s="3"/>
      <c r="I27" s="45">
        <f>4806+1139</f>
        <v>5945</v>
      </c>
      <c r="J27" s="3"/>
      <c r="K27" s="152" t="s">
        <v>169</v>
      </c>
      <c r="L27" s="138"/>
      <c r="N27" s="3"/>
      <c r="O27" s="3"/>
      <c r="P27" s="3"/>
      <c r="Q27" s="3"/>
      <c r="R27" s="3"/>
      <c r="S27" s="3"/>
    </row>
    <row r="28" spans="1:19" ht="13.5" customHeight="1">
      <c r="A28" s="137"/>
      <c r="B28" s="26"/>
      <c r="C28" s="26"/>
      <c r="D28" s="26"/>
      <c r="E28" s="3"/>
      <c r="F28" s="3"/>
      <c r="G28" s="3"/>
      <c r="H28" s="3"/>
      <c r="I28" s="3"/>
      <c r="J28" s="3"/>
      <c r="K28" s="3"/>
      <c r="L28" s="138"/>
      <c r="N28" s="3"/>
      <c r="O28" s="44"/>
      <c r="P28" s="3"/>
      <c r="Q28" s="3"/>
      <c r="R28" s="3"/>
      <c r="S28" s="44"/>
    </row>
    <row r="29" spans="1:19" ht="13.5" customHeight="1">
      <c r="A29" s="137"/>
      <c r="B29" s="26" t="s">
        <v>27</v>
      </c>
      <c r="C29" s="26"/>
      <c r="D29" s="26"/>
      <c r="E29" s="3">
        <v>-543</v>
      </c>
      <c r="F29" s="3"/>
      <c r="G29" s="12" t="s">
        <v>169</v>
      </c>
      <c r="H29" s="3"/>
      <c r="I29" s="3">
        <v>-1139</v>
      </c>
      <c r="J29" s="3"/>
      <c r="K29" s="12" t="s">
        <v>169</v>
      </c>
      <c r="L29" s="138"/>
      <c r="N29" s="3"/>
      <c r="O29" s="3"/>
      <c r="P29" s="3"/>
      <c r="Q29" s="3"/>
      <c r="R29" s="3"/>
      <c r="S29" s="3"/>
    </row>
    <row r="30" spans="1:19" ht="13.5" customHeight="1">
      <c r="A30" s="137"/>
      <c r="B30" s="26"/>
      <c r="C30" s="26"/>
      <c r="D30" s="26"/>
      <c r="E30" s="176"/>
      <c r="F30" s="3"/>
      <c r="G30" s="46"/>
      <c r="H30" s="3"/>
      <c r="I30" s="176"/>
      <c r="J30" s="3"/>
      <c r="K30" s="46"/>
      <c r="L30" s="138"/>
      <c r="N30" s="3"/>
      <c r="O30" s="44"/>
      <c r="P30" s="3"/>
      <c r="Q30" s="3"/>
      <c r="R30" s="3"/>
      <c r="S30" s="44"/>
    </row>
    <row r="31" spans="1:19" ht="13.5" customHeight="1">
      <c r="A31" s="137"/>
      <c r="B31" s="26" t="s">
        <v>182</v>
      </c>
      <c r="C31" s="26"/>
      <c r="D31" s="26"/>
      <c r="E31" s="3">
        <v>2584</v>
      </c>
      <c r="F31" s="3"/>
      <c r="G31" s="152" t="s">
        <v>169</v>
      </c>
      <c r="H31" s="3"/>
      <c r="I31" s="3">
        <f>+I27+I29</f>
        <v>4806</v>
      </c>
      <c r="J31" s="3"/>
      <c r="K31" s="152" t="s">
        <v>169</v>
      </c>
      <c r="L31" s="138"/>
      <c r="N31" s="3"/>
      <c r="O31" s="3"/>
      <c r="P31" s="3"/>
      <c r="Q31" s="3"/>
      <c r="R31" s="3"/>
      <c r="S31" s="3"/>
    </row>
    <row r="32" spans="1:19" ht="13.5" customHeight="1">
      <c r="A32" s="137"/>
      <c r="B32" s="26"/>
      <c r="C32" s="26"/>
      <c r="D32" s="23"/>
      <c r="E32" s="3"/>
      <c r="F32" s="3"/>
      <c r="G32" s="3"/>
      <c r="H32" s="3"/>
      <c r="I32" s="3"/>
      <c r="J32" s="3"/>
      <c r="K32" s="3"/>
      <c r="L32" s="138"/>
      <c r="N32" s="3"/>
      <c r="O32" s="44"/>
      <c r="P32" s="3"/>
      <c r="Q32" s="3"/>
      <c r="R32" s="3"/>
      <c r="S32" s="44"/>
    </row>
    <row r="33" spans="1:19" ht="13.5" customHeight="1">
      <c r="A33" s="137"/>
      <c r="B33" s="26" t="s">
        <v>28</v>
      </c>
      <c r="C33" s="26"/>
      <c r="D33" s="26"/>
      <c r="E33" s="3">
        <v>0</v>
      </c>
      <c r="F33" s="3"/>
      <c r="G33" s="12" t="s">
        <v>169</v>
      </c>
      <c r="H33" s="3"/>
      <c r="I33" s="3">
        <v>0</v>
      </c>
      <c r="J33" s="3"/>
      <c r="K33" s="12" t="s">
        <v>169</v>
      </c>
      <c r="L33" s="138"/>
      <c r="N33" s="3"/>
      <c r="O33" s="44"/>
      <c r="P33" s="3"/>
      <c r="Q33" s="3"/>
      <c r="R33" s="3"/>
      <c r="S33" s="44"/>
    </row>
    <row r="34" spans="1:19" ht="13.5" customHeight="1">
      <c r="A34" s="137"/>
      <c r="B34" s="26"/>
      <c r="C34" s="26"/>
      <c r="D34" s="26"/>
      <c r="E34" s="3"/>
      <c r="F34" s="3"/>
      <c r="G34" s="3"/>
      <c r="H34" s="3"/>
      <c r="I34" s="3"/>
      <c r="J34" s="3"/>
      <c r="K34" s="3"/>
      <c r="L34" s="138"/>
      <c r="N34" s="3"/>
      <c r="O34" s="44"/>
      <c r="P34" s="3"/>
      <c r="Q34" s="3"/>
      <c r="R34" s="3"/>
      <c r="S34" s="44"/>
    </row>
    <row r="35" spans="1:19" ht="13.5" customHeight="1" thickBot="1">
      <c r="A35" s="137"/>
      <c r="B35" s="26" t="s">
        <v>33</v>
      </c>
      <c r="C35" s="26"/>
      <c r="D35" s="26"/>
      <c r="E35" s="47">
        <v>2584</v>
      </c>
      <c r="F35" s="3"/>
      <c r="G35" s="153" t="s">
        <v>169</v>
      </c>
      <c r="H35" s="3"/>
      <c r="I35" s="47">
        <f>4806</f>
        <v>4806</v>
      </c>
      <c r="J35" s="3"/>
      <c r="K35" s="153" t="s">
        <v>169</v>
      </c>
      <c r="L35" s="138"/>
      <c r="N35" s="3"/>
      <c r="O35" s="3"/>
      <c r="P35" s="3"/>
      <c r="Q35" s="3"/>
      <c r="R35" s="3"/>
      <c r="S35" s="3"/>
    </row>
    <row r="36" spans="1:19" ht="13.5" customHeight="1" thickTop="1">
      <c r="A36" s="137"/>
      <c r="B36" s="26"/>
      <c r="C36" s="26"/>
      <c r="D36" s="26"/>
      <c r="E36" s="3"/>
      <c r="F36" s="3"/>
      <c r="G36" s="3"/>
      <c r="H36" s="3"/>
      <c r="I36" s="3"/>
      <c r="J36" s="3"/>
      <c r="K36" s="3"/>
      <c r="L36" s="138"/>
      <c r="N36" s="3"/>
      <c r="O36" s="44"/>
      <c r="P36" s="3"/>
      <c r="Q36" s="3"/>
      <c r="R36" s="3"/>
      <c r="S36" s="44"/>
    </row>
    <row r="37" spans="1:19" ht="13.5" customHeight="1">
      <c r="A37" s="137"/>
      <c r="B37" s="26"/>
      <c r="C37" s="26"/>
      <c r="D37" s="26"/>
      <c r="E37" s="3"/>
      <c r="F37" s="3"/>
      <c r="G37" s="3"/>
      <c r="H37" s="3"/>
      <c r="I37" s="3"/>
      <c r="J37" s="3"/>
      <c r="K37" s="3"/>
      <c r="L37" s="138"/>
      <c r="N37" s="3"/>
      <c r="O37" s="44"/>
      <c r="P37" s="3"/>
      <c r="Q37" s="3"/>
      <c r="R37" s="3"/>
      <c r="S37" s="44"/>
    </row>
    <row r="38" spans="1:19" ht="13.5" customHeight="1">
      <c r="A38" s="137"/>
      <c r="B38" s="26"/>
      <c r="C38" s="26"/>
      <c r="D38" s="26"/>
      <c r="E38" s="3"/>
      <c r="F38" s="3"/>
      <c r="G38" s="3"/>
      <c r="H38" s="3"/>
      <c r="I38" s="3"/>
      <c r="J38" s="3"/>
      <c r="K38" s="3"/>
      <c r="L38" s="138"/>
      <c r="N38" s="3"/>
      <c r="O38" s="44"/>
      <c r="P38" s="3"/>
      <c r="Q38" s="3"/>
      <c r="R38" s="3"/>
      <c r="S38" s="44"/>
    </row>
    <row r="39" spans="1:19" ht="13.5" customHeight="1" thickBot="1">
      <c r="A39" s="137"/>
      <c r="B39" s="26" t="s">
        <v>29</v>
      </c>
      <c r="C39" s="26"/>
      <c r="D39" s="43"/>
      <c r="E39" s="48">
        <f>+E35/99668*100</f>
        <v>2.592607456756431</v>
      </c>
      <c r="F39" s="49"/>
      <c r="G39" s="151" t="s">
        <v>169</v>
      </c>
      <c r="H39" s="49"/>
      <c r="I39" s="48">
        <f>+I35/99668*100</f>
        <v>4.822009070112775</v>
      </c>
      <c r="J39" s="49"/>
      <c r="K39" s="151" t="s">
        <v>169</v>
      </c>
      <c r="L39" s="138"/>
      <c r="M39" s="49"/>
      <c r="N39" s="49"/>
      <c r="O39" s="49"/>
      <c r="P39" s="49"/>
      <c r="Q39" s="49"/>
      <c r="R39" s="49"/>
      <c r="S39" s="49"/>
    </row>
    <row r="40" spans="1:19" ht="13.5" customHeight="1" thickTop="1">
      <c r="A40" s="137"/>
      <c r="B40" s="26"/>
      <c r="C40" s="26"/>
      <c r="D40" s="26"/>
      <c r="E40" s="49"/>
      <c r="G40" s="3"/>
      <c r="I40" s="49"/>
      <c r="K40" s="3"/>
      <c r="L40" s="138"/>
      <c r="M40" s="49"/>
      <c r="N40" s="4"/>
      <c r="O40" s="3"/>
      <c r="P40" s="4"/>
      <c r="Q40" s="49"/>
      <c r="R40" s="4"/>
      <c r="S40" s="3"/>
    </row>
    <row r="41" spans="1:12" ht="13.5" customHeight="1" thickBot="1">
      <c r="A41" s="137"/>
      <c r="B41" s="26" t="s">
        <v>201</v>
      </c>
      <c r="C41" s="26"/>
      <c r="D41" s="26"/>
      <c r="E41" s="203">
        <f>+E35/99668*100</f>
        <v>2.592607456756431</v>
      </c>
      <c r="G41" s="151" t="s">
        <v>169</v>
      </c>
      <c r="I41" s="204">
        <f>+I35/99668*100</f>
        <v>4.822009070112775</v>
      </c>
      <c r="K41" s="151" t="s">
        <v>169</v>
      </c>
      <c r="L41" s="138"/>
    </row>
    <row r="42" spans="1:12" ht="13.5" customHeight="1" thickTop="1">
      <c r="A42" s="137"/>
      <c r="B42" s="26"/>
      <c r="C42" s="26"/>
      <c r="D42" s="26"/>
      <c r="E42" s="43"/>
      <c r="G42" s="3"/>
      <c r="I42" s="26"/>
      <c r="K42" s="26"/>
      <c r="L42" s="138"/>
    </row>
    <row r="43" spans="1:12" ht="13.5" customHeight="1">
      <c r="A43" s="137"/>
      <c r="B43" s="26"/>
      <c r="C43" s="26"/>
      <c r="D43" s="26"/>
      <c r="E43" s="43"/>
      <c r="G43" s="3"/>
      <c r="I43" s="26"/>
      <c r="K43" s="26"/>
      <c r="L43" s="138"/>
    </row>
    <row r="44" spans="1:12" ht="13.5" customHeight="1">
      <c r="A44" s="137"/>
      <c r="B44" s="26"/>
      <c r="C44" s="26"/>
      <c r="D44" s="26"/>
      <c r="E44" s="43"/>
      <c r="G44" s="3"/>
      <c r="I44" s="26"/>
      <c r="K44" s="26"/>
      <c r="L44" s="138"/>
    </row>
    <row r="45" spans="1:12" ht="13.5" customHeight="1">
      <c r="A45" s="137"/>
      <c r="B45" s="26"/>
      <c r="C45" s="26"/>
      <c r="D45" s="26"/>
      <c r="E45" s="43"/>
      <c r="G45" s="3"/>
      <c r="I45" s="26"/>
      <c r="K45" s="26"/>
      <c r="L45" s="138"/>
    </row>
    <row r="46" spans="1:12" ht="13.5" customHeight="1">
      <c r="A46" s="137"/>
      <c r="B46" s="26"/>
      <c r="C46" s="26"/>
      <c r="D46" s="26"/>
      <c r="E46" s="43"/>
      <c r="G46" s="3"/>
      <c r="I46" s="26"/>
      <c r="K46" s="26"/>
      <c r="L46" s="138"/>
    </row>
    <row r="47" spans="1:12" ht="13.5" customHeight="1">
      <c r="A47" s="137"/>
      <c r="B47" s="26"/>
      <c r="C47" s="26"/>
      <c r="D47" s="26"/>
      <c r="E47" s="43"/>
      <c r="G47" s="3"/>
      <c r="I47" s="26"/>
      <c r="K47" s="26"/>
      <c r="L47" s="138"/>
    </row>
    <row r="48" spans="1:12" ht="13.5" customHeight="1">
      <c r="A48" s="137"/>
      <c r="B48" s="26"/>
      <c r="C48" s="26"/>
      <c r="D48" s="26"/>
      <c r="E48" s="43"/>
      <c r="G48" s="3"/>
      <c r="I48" s="26"/>
      <c r="K48" s="26"/>
      <c r="L48" s="138"/>
    </row>
    <row r="49" spans="1:12" ht="13.5" customHeight="1">
      <c r="A49" s="137"/>
      <c r="B49" s="26"/>
      <c r="C49" s="26"/>
      <c r="D49" s="26"/>
      <c r="E49" s="43"/>
      <c r="G49" s="3"/>
      <c r="I49" s="26"/>
      <c r="K49" s="26"/>
      <c r="L49" s="138"/>
    </row>
    <row r="50" spans="1:12" ht="13.5" customHeight="1">
      <c r="A50" s="137"/>
      <c r="B50" s="26"/>
      <c r="C50" s="26"/>
      <c r="D50" s="26"/>
      <c r="E50" s="43"/>
      <c r="G50" s="3"/>
      <c r="I50" s="26"/>
      <c r="K50" s="26"/>
      <c r="L50" s="138"/>
    </row>
    <row r="51" spans="1:12" ht="13.5" customHeight="1">
      <c r="A51" s="137"/>
      <c r="B51" s="26"/>
      <c r="C51" s="26"/>
      <c r="D51" s="26"/>
      <c r="E51" s="43"/>
      <c r="G51" s="3"/>
      <c r="I51" s="26"/>
      <c r="K51" s="26"/>
      <c r="L51" s="138"/>
    </row>
    <row r="52" spans="1:12" ht="13.5" customHeight="1">
      <c r="A52" s="137"/>
      <c r="B52" s="26"/>
      <c r="C52" s="26"/>
      <c r="D52" s="26"/>
      <c r="E52" s="43"/>
      <c r="G52" s="3"/>
      <c r="I52" s="26"/>
      <c r="K52" s="26"/>
      <c r="L52" s="138"/>
    </row>
    <row r="53" spans="1:12" ht="13.5" customHeight="1">
      <c r="A53" s="137"/>
      <c r="B53" s="26"/>
      <c r="C53" s="26"/>
      <c r="D53" s="26"/>
      <c r="E53" s="43"/>
      <c r="G53" s="3"/>
      <c r="I53" s="26"/>
      <c r="K53" s="26"/>
      <c r="L53" s="138"/>
    </row>
    <row r="54" spans="1:12" ht="13.5" customHeight="1">
      <c r="A54" s="137"/>
      <c r="B54" s="26"/>
      <c r="C54" s="26"/>
      <c r="D54" s="26"/>
      <c r="E54" s="43"/>
      <c r="G54" s="3"/>
      <c r="I54" s="26"/>
      <c r="K54" s="26"/>
      <c r="L54" s="138"/>
    </row>
    <row r="55" spans="1:12" ht="13.5" customHeight="1">
      <c r="A55" s="137"/>
      <c r="B55" s="26"/>
      <c r="C55" s="26"/>
      <c r="D55" s="26"/>
      <c r="E55" s="43"/>
      <c r="G55" s="3"/>
      <c r="I55" s="26"/>
      <c r="K55" s="26"/>
      <c r="L55" s="138"/>
    </row>
    <row r="56" spans="1:12" ht="13.5" customHeight="1">
      <c r="A56" s="137"/>
      <c r="B56" s="26"/>
      <c r="C56" s="26"/>
      <c r="D56" s="26"/>
      <c r="E56" s="43"/>
      <c r="G56" s="3"/>
      <c r="I56" s="26"/>
      <c r="K56" s="26"/>
      <c r="L56" s="138"/>
    </row>
    <row r="57" spans="1:12" ht="13.5" customHeight="1">
      <c r="A57" s="137"/>
      <c r="B57" s="26"/>
      <c r="C57" s="26"/>
      <c r="D57" s="26"/>
      <c r="E57" s="43"/>
      <c r="G57" s="3"/>
      <c r="I57" s="26"/>
      <c r="K57" s="26"/>
      <c r="L57" s="138"/>
    </row>
    <row r="58" spans="1:12" ht="45.75" customHeight="1">
      <c r="A58" s="137"/>
      <c r="B58" s="213" t="s">
        <v>204</v>
      </c>
      <c r="C58" s="213"/>
      <c r="D58" s="213"/>
      <c r="E58" s="213"/>
      <c r="F58" s="213"/>
      <c r="G58" s="213"/>
      <c r="H58" s="213"/>
      <c r="I58" s="213"/>
      <c r="J58" s="213"/>
      <c r="K58" s="213"/>
      <c r="L58" s="214"/>
    </row>
    <row r="59" spans="1:12" ht="13.5" customHeight="1">
      <c r="A59" s="137"/>
      <c r="B59" s="222"/>
      <c r="C59" s="222"/>
      <c r="D59" s="222"/>
      <c r="E59" s="222"/>
      <c r="F59" s="222"/>
      <c r="G59" s="222"/>
      <c r="H59" s="222"/>
      <c r="I59" s="222"/>
      <c r="J59" s="222"/>
      <c r="K59" s="222"/>
      <c r="L59" s="223"/>
    </row>
    <row r="60" spans="1:12" ht="13.5" customHeight="1">
      <c r="A60" s="142"/>
      <c r="B60" s="143"/>
      <c r="C60" s="143"/>
      <c r="D60" s="143"/>
      <c r="E60" s="196"/>
      <c r="F60" s="143"/>
      <c r="G60" s="144"/>
      <c r="H60" s="143"/>
      <c r="I60" s="143"/>
      <c r="J60" s="143"/>
      <c r="K60" s="143"/>
      <c r="L60" s="145"/>
    </row>
    <row r="61" spans="2:11" ht="13.5" customHeight="1">
      <c r="B61" s="224"/>
      <c r="C61" s="224"/>
      <c r="D61" s="224"/>
      <c r="E61" s="224"/>
      <c r="F61" s="224"/>
      <c r="G61" s="224"/>
      <c r="H61" s="224"/>
      <c r="I61" s="224"/>
      <c r="J61" s="224"/>
      <c r="K61" s="224"/>
    </row>
    <row r="62" spans="2:11" ht="13.5" customHeight="1">
      <c r="B62" s="224"/>
      <c r="C62" s="224"/>
      <c r="D62" s="224"/>
      <c r="E62" s="224"/>
      <c r="F62" s="224"/>
      <c r="G62" s="224"/>
      <c r="H62" s="224"/>
      <c r="I62" s="224"/>
      <c r="J62" s="224"/>
      <c r="K62" s="224"/>
    </row>
  </sheetData>
  <sheetProtection/>
  <mergeCells count="18">
    <mergeCell ref="D9:L9"/>
    <mergeCell ref="D10:L10"/>
    <mergeCell ref="I14:K14"/>
    <mergeCell ref="E14:G14"/>
    <mergeCell ref="B12:L12"/>
    <mergeCell ref="A3:L3"/>
    <mergeCell ref="A4:L4"/>
    <mergeCell ref="A5:L5"/>
    <mergeCell ref="A6:L6"/>
    <mergeCell ref="B8:L8"/>
    <mergeCell ref="B11:L11"/>
    <mergeCell ref="B59:L59"/>
    <mergeCell ref="B61:K62"/>
    <mergeCell ref="E15:G15"/>
    <mergeCell ref="I15:K15"/>
    <mergeCell ref="E16:G16"/>
    <mergeCell ref="I16:K16"/>
    <mergeCell ref="B58:L58"/>
  </mergeCells>
  <printOptions horizontalCentered="1"/>
  <pageMargins left="0.320138888888889" right="0.420138888888889" top="0.61" bottom="0.520138888888889" header="0.66" footer="0.329861111111111"/>
  <pageSetup fitToHeight="1" fitToWidth="1" horizontalDpi="300" verticalDpi="300" orientation="portrait" paperSize="9" scale="87"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M64"/>
  <sheetViews>
    <sheetView zoomScalePageLayoutView="0" workbookViewId="0" topLeftCell="A1">
      <selection activeCell="D15" sqref="D15"/>
    </sheetView>
  </sheetViews>
  <sheetFormatPr defaultColWidth="10.125" defaultRowHeight="12.75"/>
  <cols>
    <col min="1" max="1" width="5.875" style="1" customWidth="1"/>
    <col min="2" max="2" width="4.00390625" style="1" customWidth="1"/>
    <col min="3" max="3" width="35.00390625" style="1" customWidth="1"/>
    <col min="4" max="4" width="15.625" style="2" customWidth="1"/>
    <col min="5" max="5" width="1.37890625" style="2" customWidth="1"/>
    <col min="6" max="6" width="15.25390625" style="2" customWidth="1"/>
    <col min="7" max="7" width="1.75390625" style="2" customWidth="1"/>
    <col min="8" max="8" width="15.00390625" style="2" customWidth="1"/>
    <col min="9" max="9" width="1.37890625" style="2" customWidth="1"/>
    <col min="10" max="10" width="15.25390625" style="2" customWidth="1"/>
    <col min="11" max="11" width="8.875" style="1" customWidth="1"/>
    <col min="12" max="12" width="7.625" style="1" customWidth="1"/>
    <col min="13" max="16384" width="10.125" style="1" customWidth="1"/>
  </cols>
  <sheetData>
    <row r="1" spans="1:12" ht="12.75">
      <c r="A1" s="119"/>
      <c r="B1" s="120"/>
      <c r="C1" s="120"/>
      <c r="D1" s="121"/>
      <c r="E1" s="121"/>
      <c r="F1" s="121"/>
      <c r="G1" s="121"/>
      <c r="H1" s="121"/>
      <c r="I1" s="121"/>
      <c r="J1" s="121"/>
      <c r="K1" s="120"/>
      <c r="L1" s="155"/>
    </row>
    <row r="2" spans="1:12" ht="12.75">
      <c r="A2" s="125"/>
      <c r="B2" s="4"/>
      <c r="C2" s="4"/>
      <c r="K2" s="4"/>
      <c r="L2" s="156"/>
    </row>
    <row r="3" spans="1:12" ht="15.75">
      <c r="A3" s="125"/>
      <c r="B3" s="4"/>
      <c r="C3" s="236"/>
      <c r="D3" s="236"/>
      <c r="E3" s="236"/>
      <c r="F3" s="236"/>
      <c r="G3" s="236"/>
      <c r="H3" s="236"/>
      <c r="I3" s="236"/>
      <c r="J3" s="236"/>
      <c r="K3" s="236"/>
      <c r="L3" s="233"/>
    </row>
    <row r="4" spans="1:12" ht="12.75">
      <c r="A4" s="125"/>
      <c r="B4" s="4"/>
      <c r="C4" s="237"/>
      <c r="D4" s="237"/>
      <c r="E4" s="237"/>
      <c r="F4" s="237"/>
      <c r="G4" s="237"/>
      <c r="H4" s="237"/>
      <c r="I4" s="237"/>
      <c r="J4" s="237"/>
      <c r="K4" s="237"/>
      <c r="L4" s="238"/>
    </row>
    <row r="5" spans="1:13" ht="12.75">
      <c r="A5" s="125"/>
      <c r="B5" s="4"/>
      <c r="C5" s="237"/>
      <c r="D5" s="237"/>
      <c r="E5" s="237"/>
      <c r="F5" s="237"/>
      <c r="G5" s="237"/>
      <c r="H5" s="237"/>
      <c r="I5" s="237"/>
      <c r="J5" s="237"/>
      <c r="K5" s="237"/>
      <c r="L5" s="238"/>
      <c r="M5" s="4"/>
    </row>
    <row r="6" spans="1:13" ht="12.75">
      <c r="A6" s="125"/>
      <c r="B6" s="4"/>
      <c r="C6" s="237"/>
      <c r="D6" s="237"/>
      <c r="E6" s="237"/>
      <c r="F6" s="237"/>
      <c r="G6" s="237"/>
      <c r="H6" s="237"/>
      <c r="I6" s="237"/>
      <c r="J6" s="237"/>
      <c r="K6" s="237"/>
      <c r="L6" s="238"/>
      <c r="M6" s="4"/>
    </row>
    <row r="7" spans="1:13" ht="15.75">
      <c r="A7" s="125"/>
      <c r="B7" s="219" t="s">
        <v>163</v>
      </c>
      <c r="C7" s="219"/>
      <c r="D7" s="219"/>
      <c r="E7" s="219"/>
      <c r="F7" s="219"/>
      <c r="G7" s="219"/>
      <c r="H7" s="219"/>
      <c r="I7" s="219"/>
      <c r="J7" s="219"/>
      <c r="K7" s="219"/>
      <c r="L7" s="239"/>
      <c r="M7" s="4"/>
    </row>
    <row r="8" spans="1:13" s="25" customFormat="1" ht="13.5" customHeight="1">
      <c r="A8" s="150"/>
      <c r="B8" s="228" t="s">
        <v>211</v>
      </c>
      <c r="C8" s="228"/>
      <c r="D8" s="228"/>
      <c r="E8" s="228"/>
      <c r="F8" s="228"/>
      <c r="G8" s="228"/>
      <c r="H8" s="228"/>
      <c r="I8" s="228"/>
      <c r="J8" s="228"/>
      <c r="K8" s="228"/>
      <c r="L8" s="233"/>
      <c r="M8" s="26"/>
    </row>
    <row r="9" spans="1:13" s="25" customFormat="1" ht="13.5" customHeight="1">
      <c r="A9" s="150"/>
      <c r="B9" s="228" t="s">
        <v>212</v>
      </c>
      <c r="C9" s="228"/>
      <c r="D9" s="228"/>
      <c r="E9" s="228"/>
      <c r="F9" s="228"/>
      <c r="G9" s="228"/>
      <c r="H9" s="228"/>
      <c r="I9" s="228"/>
      <c r="J9" s="228"/>
      <c r="K9" s="228"/>
      <c r="L9" s="233"/>
      <c r="M9" s="26"/>
    </row>
    <row r="10" spans="1:13" ht="15.75">
      <c r="A10" s="125"/>
      <c r="B10" s="154"/>
      <c r="C10" s="236" t="s">
        <v>30</v>
      </c>
      <c r="D10" s="236"/>
      <c r="E10" s="236"/>
      <c r="F10" s="236"/>
      <c r="G10" s="236"/>
      <c r="H10" s="236"/>
      <c r="I10" s="236"/>
      <c r="J10" s="236"/>
      <c r="K10" s="236"/>
      <c r="L10" s="233"/>
      <c r="M10" s="4"/>
    </row>
    <row r="11" spans="1:13" ht="15.75">
      <c r="A11" s="125"/>
      <c r="B11" s="154"/>
      <c r="C11" s="236" t="s">
        <v>205</v>
      </c>
      <c r="D11" s="236"/>
      <c r="E11" s="236"/>
      <c r="F11" s="236"/>
      <c r="G11" s="236"/>
      <c r="H11" s="236"/>
      <c r="I11" s="236"/>
      <c r="J11" s="236"/>
      <c r="K11" s="236"/>
      <c r="L11" s="233"/>
      <c r="M11" s="4"/>
    </row>
    <row r="12" spans="1:12" ht="12.75">
      <c r="A12" s="125"/>
      <c r="B12" s="4"/>
      <c r="C12" s="4"/>
      <c r="F12" s="53"/>
      <c r="K12" s="4"/>
      <c r="L12" s="156"/>
    </row>
    <row r="13" spans="1:12" ht="12.75">
      <c r="A13" s="125"/>
      <c r="B13" s="4"/>
      <c r="C13" s="4"/>
      <c r="K13" s="4"/>
      <c r="L13" s="156"/>
    </row>
    <row r="14" spans="1:12" ht="12.75">
      <c r="A14" s="125"/>
      <c r="B14" s="4"/>
      <c r="C14" s="4"/>
      <c r="D14" s="8"/>
      <c r="E14" s="8"/>
      <c r="F14" s="8"/>
      <c r="G14" s="8"/>
      <c r="H14" s="8"/>
      <c r="I14" s="8"/>
      <c r="J14" s="8"/>
      <c r="K14" s="4"/>
      <c r="L14" s="156"/>
    </row>
    <row r="15" spans="1:12" ht="15">
      <c r="A15" s="157"/>
      <c r="B15" s="4"/>
      <c r="C15" s="4"/>
      <c r="D15" s="4"/>
      <c r="E15" s="53"/>
      <c r="F15" s="53" t="s">
        <v>31</v>
      </c>
      <c r="G15" s="53"/>
      <c r="I15" s="53"/>
      <c r="J15" s="4"/>
      <c r="K15" s="4"/>
      <c r="L15" s="156"/>
    </row>
    <row r="16" spans="1:12" ht="15">
      <c r="A16" s="157"/>
      <c r="B16" s="4"/>
      <c r="C16" s="4"/>
      <c r="D16" s="53"/>
      <c r="E16" s="53"/>
      <c r="F16" s="53" t="s">
        <v>32</v>
      </c>
      <c r="G16" s="53"/>
      <c r="H16" s="53" t="s">
        <v>32</v>
      </c>
      <c r="I16" s="53"/>
      <c r="J16" s="53"/>
      <c r="K16" s="4"/>
      <c r="L16" s="156"/>
    </row>
    <row r="17" spans="1:12" ht="39">
      <c r="A17" s="157"/>
      <c r="B17" s="4"/>
      <c r="C17" s="4"/>
      <c r="D17" s="53" t="s">
        <v>14</v>
      </c>
      <c r="E17" s="53"/>
      <c r="F17" s="113" t="s">
        <v>165</v>
      </c>
      <c r="G17" s="53"/>
      <c r="H17" s="53" t="s">
        <v>167</v>
      </c>
      <c r="I17" s="53"/>
      <c r="J17" s="53" t="s">
        <v>166</v>
      </c>
      <c r="K17" s="4"/>
      <c r="L17" s="156"/>
    </row>
    <row r="18" spans="1:12" ht="15">
      <c r="A18" s="157"/>
      <c r="B18" s="4"/>
      <c r="C18" s="4"/>
      <c r="D18" s="53" t="s">
        <v>4</v>
      </c>
      <c r="E18" s="53"/>
      <c r="F18" s="53" t="str">
        <f>+D18</f>
        <v>RM'000</v>
      </c>
      <c r="G18" s="53"/>
      <c r="H18" s="53" t="str">
        <f>+F18</f>
        <v>RM'000</v>
      </c>
      <c r="I18" s="53"/>
      <c r="J18" s="53" t="str">
        <f>+H18</f>
        <v>RM'000</v>
      </c>
      <c r="K18" s="4"/>
      <c r="L18" s="156"/>
    </row>
    <row r="19" spans="1:12" ht="15">
      <c r="A19" s="157"/>
      <c r="B19" s="4"/>
      <c r="C19" s="4"/>
      <c r="D19" s="53"/>
      <c r="E19" s="53"/>
      <c r="F19" s="53"/>
      <c r="G19" s="53"/>
      <c r="H19" s="53"/>
      <c r="I19" s="53"/>
      <c r="J19" s="53"/>
      <c r="K19" s="4"/>
      <c r="L19" s="156"/>
    </row>
    <row r="20" spans="1:12" s="168" customFormat="1" ht="15">
      <c r="A20" s="157"/>
      <c r="B20" s="114" t="s">
        <v>191</v>
      </c>
      <c r="C20" s="114"/>
      <c r="D20" s="165" t="s">
        <v>164</v>
      </c>
      <c r="E20" s="165"/>
      <c r="F20" s="166">
        <v>0</v>
      </c>
      <c r="G20" s="166"/>
      <c r="H20" s="166">
        <v>31810</v>
      </c>
      <c r="I20" s="166"/>
      <c r="J20" s="166">
        <v>31810</v>
      </c>
      <c r="K20" s="114"/>
      <c r="L20" s="167"/>
    </row>
    <row r="21" spans="1:12" s="168" customFormat="1" ht="15">
      <c r="A21" s="157"/>
      <c r="B21" s="114"/>
      <c r="C21" s="114"/>
      <c r="D21" s="166"/>
      <c r="E21" s="166"/>
      <c r="F21" s="166"/>
      <c r="G21" s="166"/>
      <c r="H21" s="166"/>
      <c r="I21" s="166"/>
      <c r="J21" s="166"/>
      <c r="K21" s="114"/>
      <c r="L21" s="167"/>
    </row>
    <row r="22" spans="1:12" s="168" customFormat="1" ht="15">
      <c r="A22" s="157"/>
      <c r="B22" s="114" t="s">
        <v>206</v>
      </c>
      <c r="C22" s="114"/>
      <c r="D22" s="166">
        <v>52731</v>
      </c>
      <c r="E22" s="166"/>
      <c r="F22" s="166">
        <v>0</v>
      </c>
      <c r="G22" s="166"/>
      <c r="H22" s="166">
        <v>0</v>
      </c>
      <c r="I22" s="166"/>
      <c r="J22" s="169">
        <v>52731</v>
      </c>
      <c r="K22" s="114"/>
      <c r="L22" s="167"/>
    </row>
    <row r="23" spans="1:12" s="168" customFormat="1" ht="15">
      <c r="A23" s="157"/>
      <c r="B23" s="114"/>
      <c r="C23" s="114"/>
      <c r="D23" s="169"/>
      <c r="E23" s="169"/>
      <c r="F23" s="169"/>
      <c r="G23" s="169"/>
      <c r="H23" s="169"/>
      <c r="I23" s="169"/>
      <c r="J23" s="169"/>
      <c r="K23" s="114"/>
      <c r="L23" s="167"/>
    </row>
    <row r="24" spans="1:12" s="168" customFormat="1" ht="15">
      <c r="A24" s="157"/>
      <c r="B24" s="114" t="s">
        <v>197</v>
      </c>
      <c r="C24" s="114"/>
      <c r="D24" s="169">
        <v>0</v>
      </c>
      <c r="E24" s="169"/>
      <c r="F24" s="169">
        <v>-31810</v>
      </c>
      <c r="G24" s="169"/>
      <c r="H24" s="169">
        <v>0</v>
      </c>
      <c r="I24" s="169"/>
      <c r="J24" s="169">
        <v>-31810</v>
      </c>
      <c r="K24" s="114"/>
      <c r="L24" s="167"/>
    </row>
    <row r="25" spans="1:12" s="168" customFormat="1" ht="15">
      <c r="A25" s="157"/>
      <c r="B25" s="114"/>
      <c r="C25" s="114"/>
      <c r="D25" s="169"/>
      <c r="E25" s="169"/>
      <c r="F25" s="169"/>
      <c r="G25" s="169"/>
      <c r="H25" s="169"/>
      <c r="I25" s="169"/>
      <c r="J25" s="169"/>
      <c r="K25" s="114"/>
      <c r="L25" s="167"/>
    </row>
    <row r="26" spans="1:12" s="168" customFormat="1" ht="15">
      <c r="A26" s="157"/>
      <c r="B26" s="114" t="s">
        <v>33</v>
      </c>
      <c r="C26" s="170"/>
      <c r="D26" s="169">
        <v>0</v>
      </c>
      <c r="E26" s="169"/>
      <c r="F26" s="169">
        <v>0</v>
      </c>
      <c r="G26" s="169"/>
      <c r="H26" s="169">
        <v>4806</v>
      </c>
      <c r="I26" s="169"/>
      <c r="J26" s="169">
        <f>SUM(D26:H26)</f>
        <v>4806</v>
      </c>
      <c r="K26" s="171"/>
      <c r="L26" s="172"/>
    </row>
    <row r="27" spans="1:12" s="168" customFormat="1" ht="15">
      <c r="A27" s="157"/>
      <c r="B27" s="114"/>
      <c r="C27" s="170"/>
      <c r="D27" s="169"/>
      <c r="E27" s="169"/>
      <c r="F27" s="169"/>
      <c r="G27" s="169"/>
      <c r="H27" s="169"/>
      <c r="I27" s="169"/>
      <c r="J27" s="169"/>
      <c r="K27" s="170"/>
      <c r="L27" s="172"/>
    </row>
    <row r="28" spans="1:12" s="168" customFormat="1" ht="15">
      <c r="A28" s="157"/>
      <c r="B28" s="114"/>
      <c r="C28" s="170"/>
      <c r="D28" s="169"/>
      <c r="E28" s="169"/>
      <c r="F28" s="169"/>
      <c r="G28" s="169"/>
      <c r="H28" s="169"/>
      <c r="I28" s="169"/>
      <c r="J28" s="169"/>
      <c r="K28" s="170"/>
      <c r="L28" s="172"/>
    </row>
    <row r="29" spans="1:12" s="168" customFormat="1" ht="15">
      <c r="A29" s="157"/>
      <c r="B29" s="114" t="s">
        <v>192</v>
      </c>
      <c r="C29" s="173"/>
      <c r="D29" s="174">
        <f>SUM(D21:D28)</f>
        <v>52731</v>
      </c>
      <c r="E29" s="169">
        <f>SUM(E21:E26)</f>
        <v>0</v>
      </c>
      <c r="F29" s="175">
        <f>SUM(F20:F28)</f>
        <v>-31810</v>
      </c>
      <c r="G29" s="169">
        <f>SUM(G21:G26)</f>
        <v>0</v>
      </c>
      <c r="H29" s="175">
        <f>SUM(H20:H28)</f>
        <v>36616</v>
      </c>
      <c r="I29" s="169">
        <f>SUM(I21:I26)</f>
        <v>0</v>
      </c>
      <c r="J29" s="175">
        <f>SUM(J20:J28)</f>
        <v>57537</v>
      </c>
      <c r="K29" s="170"/>
      <c r="L29" s="172"/>
    </row>
    <row r="30" spans="1:12" ht="15">
      <c r="A30" s="157"/>
      <c r="B30" s="4"/>
      <c r="C30" s="55"/>
      <c r="K30" s="55"/>
      <c r="L30" s="158"/>
    </row>
    <row r="31" spans="1:12" ht="15">
      <c r="A31" s="157"/>
      <c r="B31" s="4"/>
      <c r="C31" s="55"/>
      <c r="K31" s="55"/>
      <c r="L31" s="158"/>
    </row>
    <row r="32" spans="1:12" ht="15">
      <c r="A32" s="157"/>
      <c r="B32" s="207" t="s">
        <v>162</v>
      </c>
      <c r="C32" s="55"/>
      <c r="K32" s="55"/>
      <c r="L32" s="158"/>
    </row>
    <row r="33" spans="1:12" s="4" customFormat="1" ht="15">
      <c r="A33" s="157"/>
      <c r="B33" s="114" t="s">
        <v>210</v>
      </c>
      <c r="C33" s="55"/>
      <c r="D33" s="2"/>
      <c r="E33" s="2"/>
      <c r="F33" s="2"/>
      <c r="G33" s="2"/>
      <c r="H33" s="2"/>
      <c r="I33" s="2"/>
      <c r="J33" s="2"/>
      <c r="K33" s="55"/>
      <c r="L33" s="158"/>
    </row>
    <row r="34" spans="1:12" s="4" customFormat="1" ht="15">
      <c r="A34" s="157"/>
      <c r="B34" s="4" t="s">
        <v>162</v>
      </c>
      <c r="C34" s="241"/>
      <c r="D34" s="241"/>
      <c r="E34" s="241"/>
      <c r="F34" s="241"/>
      <c r="G34" s="241"/>
      <c r="H34" s="241"/>
      <c r="I34" s="241"/>
      <c r="J34" s="241"/>
      <c r="K34" s="241"/>
      <c r="L34" s="242"/>
    </row>
    <row r="35" spans="1:12" s="4" customFormat="1" ht="15">
      <c r="A35" s="157"/>
      <c r="B35" s="4" t="s">
        <v>162</v>
      </c>
      <c r="C35" s="241"/>
      <c r="D35" s="241"/>
      <c r="E35" s="241"/>
      <c r="F35" s="241"/>
      <c r="G35" s="241"/>
      <c r="H35" s="241"/>
      <c r="I35" s="241"/>
      <c r="J35" s="241"/>
      <c r="K35" s="241"/>
      <c r="L35" s="242"/>
    </row>
    <row r="36" spans="1:12" s="4" customFormat="1" ht="15">
      <c r="A36" s="157"/>
      <c r="C36" s="55"/>
      <c r="D36" s="2"/>
      <c r="E36" s="2"/>
      <c r="F36" s="2"/>
      <c r="G36" s="2"/>
      <c r="H36" s="2"/>
      <c r="I36" s="2"/>
      <c r="J36" s="2"/>
      <c r="K36" s="55"/>
      <c r="L36" s="158"/>
    </row>
    <row r="37" spans="1:12" s="4" customFormat="1" ht="15">
      <c r="A37" s="157"/>
      <c r="D37" s="54"/>
      <c r="E37" s="12"/>
      <c r="F37" s="12"/>
      <c r="G37" s="12"/>
      <c r="H37" s="12"/>
      <c r="I37" s="12"/>
      <c r="J37" s="12"/>
      <c r="K37" s="55"/>
      <c r="L37" s="158"/>
    </row>
    <row r="38" spans="1:12" s="4" customFormat="1" ht="15">
      <c r="A38" s="157"/>
      <c r="D38" s="12"/>
      <c r="E38" s="12"/>
      <c r="F38" s="12"/>
      <c r="G38" s="12"/>
      <c r="H38" s="12"/>
      <c r="I38" s="12"/>
      <c r="J38" s="12"/>
      <c r="K38" s="55"/>
      <c r="L38" s="158"/>
    </row>
    <row r="39" spans="1:12" s="4" customFormat="1" ht="15">
      <c r="A39" s="157"/>
      <c r="D39" s="3"/>
      <c r="E39" s="3"/>
      <c r="F39" s="3"/>
      <c r="G39" s="3"/>
      <c r="H39" s="3"/>
      <c r="I39" s="3"/>
      <c r="J39" s="3"/>
      <c r="K39" s="55"/>
      <c r="L39" s="158"/>
    </row>
    <row r="40" spans="1:12" s="4" customFormat="1" ht="15">
      <c r="A40" s="157"/>
      <c r="C40" s="55"/>
      <c r="D40" s="3"/>
      <c r="E40" s="3"/>
      <c r="F40" s="3"/>
      <c r="G40" s="3"/>
      <c r="H40" s="3"/>
      <c r="I40" s="3"/>
      <c r="J40" s="12"/>
      <c r="K40" s="55"/>
      <c r="L40" s="158"/>
    </row>
    <row r="41" spans="1:12" s="4" customFormat="1" ht="15">
      <c r="A41" s="157"/>
      <c r="C41" s="55"/>
      <c r="D41" s="3"/>
      <c r="E41" s="3"/>
      <c r="F41" s="3"/>
      <c r="G41" s="3"/>
      <c r="H41" s="3"/>
      <c r="I41" s="3"/>
      <c r="J41" s="12"/>
      <c r="K41" s="55"/>
      <c r="L41" s="159"/>
    </row>
    <row r="42" spans="1:12" s="4" customFormat="1" ht="15">
      <c r="A42" s="157"/>
      <c r="C42" s="55"/>
      <c r="D42" s="3"/>
      <c r="E42" s="3"/>
      <c r="F42" s="3"/>
      <c r="G42" s="3"/>
      <c r="H42" s="3"/>
      <c r="I42" s="3"/>
      <c r="J42" s="12"/>
      <c r="K42" s="55"/>
      <c r="L42" s="158"/>
    </row>
    <row r="43" spans="1:12" s="4" customFormat="1" ht="15">
      <c r="A43" s="157"/>
      <c r="C43" s="55"/>
      <c r="D43" s="3"/>
      <c r="E43" s="3"/>
      <c r="F43" s="3"/>
      <c r="G43" s="3"/>
      <c r="H43" s="3"/>
      <c r="I43" s="3"/>
      <c r="J43" s="12"/>
      <c r="K43" s="55"/>
      <c r="L43" s="158"/>
    </row>
    <row r="44" spans="1:12" s="4" customFormat="1" ht="15">
      <c r="A44" s="157"/>
      <c r="C44" s="55"/>
      <c r="D44" s="3"/>
      <c r="E44" s="3"/>
      <c r="F44" s="3"/>
      <c r="G44" s="3"/>
      <c r="H44" s="3"/>
      <c r="I44" s="3"/>
      <c r="J44" s="12"/>
      <c r="K44" s="55"/>
      <c r="L44" s="158"/>
    </row>
    <row r="45" spans="1:12" s="4" customFormat="1" ht="15">
      <c r="A45" s="157"/>
      <c r="C45" s="55"/>
      <c r="D45" s="3"/>
      <c r="E45" s="3"/>
      <c r="F45" s="3"/>
      <c r="G45" s="3"/>
      <c r="H45" s="3"/>
      <c r="I45" s="3"/>
      <c r="J45" s="3"/>
      <c r="K45" s="55"/>
      <c r="L45" s="158"/>
    </row>
    <row r="46" spans="1:12" s="4" customFormat="1" ht="15">
      <c r="A46" s="157"/>
      <c r="C46" s="56"/>
      <c r="D46" s="3"/>
      <c r="E46" s="3"/>
      <c r="F46" s="3"/>
      <c r="G46" s="3"/>
      <c r="H46" s="3"/>
      <c r="I46" s="3"/>
      <c r="J46" s="3"/>
      <c r="L46" s="156"/>
    </row>
    <row r="47" spans="1:12" s="4" customFormat="1" ht="15">
      <c r="A47" s="157"/>
      <c r="D47" s="2"/>
      <c r="E47" s="2"/>
      <c r="F47" s="2"/>
      <c r="G47" s="2"/>
      <c r="H47" s="2"/>
      <c r="I47" s="2"/>
      <c r="J47" s="2"/>
      <c r="L47" s="156"/>
    </row>
    <row r="48" spans="1:12" ht="15">
      <c r="A48" s="157"/>
      <c r="B48" s="4"/>
      <c r="C48" s="4"/>
      <c r="K48" s="4"/>
      <c r="L48" s="156"/>
    </row>
    <row r="49" spans="1:12" ht="15">
      <c r="A49" s="157"/>
      <c r="B49" s="4"/>
      <c r="C49" s="4"/>
      <c r="K49" s="4"/>
      <c r="L49" s="156"/>
    </row>
    <row r="50" spans="1:12" ht="15">
      <c r="A50" s="157"/>
      <c r="B50" s="4"/>
      <c r="C50" s="4"/>
      <c r="K50" s="4"/>
      <c r="L50" s="156"/>
    </row>
    <row r="51" spans="1:12" ht="15">
      <c r="A51" s="157"/>
      <c r="B51" s="4"/>
      <c r="C51" s="4"/>
      <c r="K51" s="4"/>
      <c r="L51" s="156"/>
    </row>
    <row r="52" spans="1:12" ht="15">
      <c r="A52" s="157"/>
      <c r="B52" s="4"/>
      <c r="C52" s="4"/>
      <c r="K52" s="4"/>
      <c r="L52" s="156"/>
    </row>
    <row r="53" spans="1:12" ht="15">
      <c r="A53" s="157"/>
      <c r="B53" s="4"/>
      <c r="C53" s="4"/>
      <c r="K53" s="4"/>
      <c r="L53" s="156"/>
    </row>
    <row r="54" spans="1:12" ht="15">
      <c r="A54" s="157"/>
      <c r="B54" s="4"/>
      <c r="C54" s="4"/>
      <c r="K54" s="4"/>
      <c r="L54" s="156"/>
    </row>
    <row r="55" spans="1:12" ht="15">
      <c r="A55" s="157"/>
      <c r="B55" s="4"/>
      <c r="C55" s="4"/>
      <c r="K55" s="4"/>
      <c r="L55" s="156"/>
    </row>
    <row r="56" spans="1:12" ht="15">
      <c r="A56" s="157"/>
      <c r="B56" s="4"/>
      <c r="C56" s="4"/>
      <c r="K56" s="4"/>
      <c r="L56" s="156"/>
    </row>
    <row r="57" spans="1:12" ht="15">
      <c r="A57" s="157"/>
      <c r="B57" s="4"/>
      <c r="C57" s="4"/>
      <c r="K57" s="4"/>
      <c r="L57" s="156"/>
    </row>
    <row r="58" spans="1:12" ht="36.75" customHeight="1">
      <c r="A58" s="157"/>
      <c r="B58" s="240" t="s">
        <v>200</v>
      </c>
      <c r="C58" s="240"/>
      <c r="D58" s="240"/>
      <c r="E58" s="240"/>
      <c r="F58" s="240"/>
      <c r="G58" s="240"/>
      <c r="H58" s="240"/>
      <c r="I58" s="240"/>
      <c r="J58" s="240"/>
      <c r="K58" s="240"/>
      <c r="L58" s="156"/>
    </row>
    <row r="59" spans="1:12" ht="15">
      <c r="A59" s="157"/>
      <c r="B59" s="4"/>
      <c r="C59" s="4"/>
      <c r="K59" s="4"/>
      <c r="L59" s="156"/>
    </row>
    <row r="60" spans="1:12" ht="15">
      <c r="A60" s="157"/>
      <c r="B60" s="4"/>
      <c r="C60" s="4"/>
      <c r="K60" s="4"/>
      <c r="L60" s="156"/>
    </row>
    <row r="61" spans="1:12" ht="15">
      <c r="A61" s="157"/>
      <c r="B61" s="4"/>
      <c r="C61" s="4"/>
      <c r="K61" s="4"/>
      <c r="L61" s="156"/>
    </row>
    <row r="62" spans="1:12" ht="15">
      <c r="A62" s="157"/>
      <c r="B62" s="213"/>
      <c r="C62" s="213"/>
      <c r="D62" s="213"/>
      <c r="E62" s="213"/>
      <c r="F62" s="213"/>
      <c r="G62" s="213"/>
      <c r="H62" s="213"/>
      <c r="I62" s="213"/>
      <c r="J62" s="213"/>
      <c r="K62" s="213"/>
      <c r="L62" s="214"/>
    </row>
    <row r="63" spans="1:12" ht="15">
      <c r="A63" s="157"/>
      <c r="B63" s="213"/>
      <c r="C63" s="213"/>
      <c r="D63" s="213"/>
      <c r="E63" s="213"/>
      <c r="F63" s="213"/>
      <c r="G63" s="213"/>
      <c r="H63" s="213"/>
      <c r="I63" s="213"/>
      <c r="J63" s="213"/>
      <c r="K63" s="213"/>
      <c r="L63" s="214"/>
    </row>
    <row r="64" spans="1:12" ht="12.75">
      <c r="A64" s="160"/>
      <c r="B64" s="161"/>
      <c r="C64" s="161"/>
      <c r="D64" s="162"/>
      <c r="E64" s="162"/>
      <c r="F64" s="162"/>
      <c r="G64" s="162"/>
      <c r="H64" s="162"/>
      <c r="I64" s="162"/>
      <c r="J64" s="162"/>
      <c r="K64" s="161"/>
      <c r="L64" s="163"/>
    </row>
  </sheetData>
  <sheetProtection/>
  <mergeCells count="14">
    <mergeCell ref="B63:L63"/>
    <mergeCell ref="B58:K58"/>
    <mergeCell ref="C10:L10"/>
    <mergeCell ref="C11:L11"/>
    <mergeCell ref="C34:L34"/>
    <mergeCell ref="C35:L35"/>
    <mergeCell ref="C3:L3"/>
    <mergeCell ref="C4:L4"/>
    <mergeCell ref="C5:L5"/>
    <mergeCell ref="C6:L6"/>
    <mergeCell ref="B7:L7"/>
    <mergeCell ref="B62:L62"/>
    <mergeCell ref="B8:L8"/>
    <mergeCell ref="B9:L9"/>
  </mergeCells>
  <printOptions/>
  <pageMargins left="1.1020833333333333" right="0.27569444444444446" top="1.209861111111111" bottom="0.23611111111111113" header="0.5118055555555556" footer="0.23611111111111113"/>
  <pageSetup horizontalDpi="300" verticalDpi="300" orientation="portrait" paperSize="9" scale="66" r:id="rId2"/>
  <headerFooter alignWithMargins="0">
    <oddFooter>&amp;C&amp;"Times New Roman,Bold"3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82"/>
  <sheetViews>
    <sheetView tabSelected="1" zoomScalePageLayoutView="0" workbookViewId="0" topLeftCell="A1">
      <selection activeCell="L6" sqref="L6"/>
    </sheetView>
  </sheetViews>
  <sheetFormatPr defaultColWidth="8.875" defaultRowHeight="13.5" customHeight="1"/>
  <cols>
    <col min="1" max="1" width="8.375" style="24" customWidth="1"/>
    <col min="2" max="2" width="0.875" style="25" customWidth="1"/>
    <col min="3" max="3" width="0.12890625" style="25" customWidth="1"/>
    <col min="4" max="4" width="60.75390625" style="25" customWidth="1"/>
    <col min="5" max="5" width="2.00390625" style="25" customWidth="1"/>
    <col min="6" max="6" width="17.00390625" style="197" customWidth="1"/>
    <col min="7" max="7" width="2.25390625" style="26" customWidth="1"/>
    <col min="8" max="8" width="16.625" style="25" customWidth="1"/>
    <col min="9" max="9" width="6.375" style="25" customWidth="1"/>
    <col min="10" max="10" width="10.875" style="25" bestFit="1" customWidth="1"/>
    <col min="11" max="13" width="8.875" style="26" customWidth="1"/>
    <col min="14" max="16384" width="8.875" style="25" customWidth="1"/>
  </cols>
  <sheetData>
    <row r="1" spans="1:9" ht="13.5" customHeight="1">
      <c r="A1" s="27"/>
      <c r="B1" s="28"/>
      <c r="C1" s="28"/>
      <c r="D1" s="28"/>
      <c r="E1" s="28"/>
      <c r="F1" s="198"/>
      <c r="G1" s="28"/>
      <c r="H1" s="28"/>
      <c r="I1" s="29"/>
    </row>
    <row r="2" spans="1:9" ht="13.5" customHeight="1">
      <c r="A2" s="244"/>
      <c r="B2" s="244"/>
      <c r="C2" s="244"/>
      <c r="D2" s="244"/>
      <c r="E2" s="244"/>
      <c r="F2" s="244"/>
      <c r="G2" s="244"/>
      <c r="H2" s="244"/>
      <c r="I2" s="244"/>
    </row>
    <row r="3" spans="1:9" ht="13.5" customHeight="1">
      <c r="A3" s="209"/>
      <c r="B3" s="209"/>
      <c r="C3" s="209"/>
      <c r="D3" s="209"/>
      <c r="E3" s="209"/>
      <c r="F3" s="209"/>
      <c r="G3" s="209"/>
      <c r="H3" s="209"/>
      <c r="I3" s="209"/>
    </row>
    <row r="4" spans="1:12" ht="13.5" customHeight="1">
      <c r="A4" s="209"/>
      <c r="B4" s="209"/>
      <c r="C4" s="209"/>
      <c r="D4" s="209"/>
      <c r="E4" s="209"/>
      <c r="F4" s="209"/>
      <c r="G4" s="209"/>
      <c r="H4" s="209"/>
      <c r="I4" s="209"/>
      <c r="J4" s="6"/>
      <c r="K4" s="6"/>
      <c r="L4" s="6"/>
    </row>
    <row r="5" spans="1:12" ht="13.5" customHeight="1">
      <c r="A5" s="209"/>
      <c r="B5" s="209"/>
      <c r="C5" s="209"/>
      <c r="D5" s="209"/>
      <c r="E5" s="209"/>
      <c r="F5" s="209"/>
      <c r="G5" s="209"/>
      <c r="H5" s="209"/>
      <c r="I5" s="209"/>
      <c r="J5" s="6"/>
      <c r="K5" s="6"/>
      <c r="L5" s="6"/>
    </row>
    <row r="6" spans="1:12" ht="13.5" customHeight="1">
      <c r="A6" s="164"/>
      <c r="B6" s="146"/>
      <c r="C6" s="146"/>
      <c r="D6" s="228" t="str">
        <f>'Qtr bs'!B5</f>
        <v>EWEIN BERHAD</v>
      </c>
      <c r="E6" s="228"/>
      <c r="F6" s="228"/>
      <c r="G6" s="228"/>
      <c r="H6" s="228"/>
      <c r="I6" s="236"/>
      <c r="J6" s="6"/>
      <c r="K6" s="6"/>
      <c r="L6" s="6"/>
    </row>
    <row r="7" spans="1:12" ht="13.5" customHeight="1">
      <c r="A7" s="164"/>
      <c r="B7" s="146"/>
      <c r="C7" s="146"/>
      <c r="D7" s="228" t="s">
        <v>211</v>
      </c>
      <c r="E7" s="228"/>
      <c r="F7" s="228"/>
      <c r="G7" s="228"/>
      <c r="H7" s="228"/>
      <c r="I7" s="236"/>
      <c r="J7" s="6"/>
      <c r="K7" s="6"/>
      <c r="L7" s="6"/>
    </row>
    <row r="8" spans="1:12" ht="13.5" customHeight="1">
      <c r="A8" s="164"/>
      <c r="B8" s="146"/>
      <c r="C8" s="146"/>
      <c r="D8" s="228" t="s">
        <v>212</v>
      </c>
      <c r="E8" s="228"/>
      <c r="F8" s="228"/>
      <c r="G8" s="228"/>
      <c r="H8" s="228"/>
      <c r="I8" s="236"/>
      <c r="J8" s="6"/>
      <c r="K8" s="6"/>
      <c r="L8" s="6"/>
    </row>
    <row r="9" spans="1:9" ht="13.5" customHeight="1">
      <c r="A9" s="244" t="s">
        <v>34</v>
      </c>
      <c r="B9" s="244"/>
      <c r="C9" s="244"/>
      <c r="D9" s="244"/>
      <c r="E9" s="244"/>
      <c r="F9" s="244"/>
      <c r="G9" s="244"/>
      <c r="H9" s="244"/>
      <c r="I9" s="244"/>
    </row>
    <row r="10" spans="1:9" ht="13.5" customHeight="1">
      <c r="A10" s="244" t="s">
        <v>207</v>
      </c>
      <c r="B10" s="244"/>
      <c r="C10" s="244"/>
      <c r="D10" s="244"/>
      <c r="E10" s="244"/>
      <c r="F10" s="244"/>
      <c r="G10" s="244"/>
      <c r="H10" s="244"/>
      <c r="I10" s="244"/>
    </row>
    <row r="11" spans="1:9" ht="9" customHeight="1">
      <c r="A11" s="35"/>
      <c r="B11" s="26"/>
      <c r="C11" s="26"/>
      <c r="D11" s="26"/>
      <c r="E11" s="26"/>
      <c r="F11" s="199"/>
      <c r="H11" s="38"/>
      <c r="I11" s="31"/>
    </row>
    <row r="12" spans="1:9" ht="13.5" customHeight="1">
      <c r="A12" s="35"/>
      <c r="B12" s="26"/>
      <c r="C12" s="26"/>
      <c r="D12" s="26"/>
      <c r="E12" s="26"/>
      <c r="F12" s="190" t="s">
        <v>35</v>
      </c>
      <c r="G12" s="38"/>
      <c r="H12" s="6" t="s">
        <v>36</v>
      </c>
      <c r="I12" s="31"/>
    </row>
    <row r="13" spans="1:10" ht="13.5" customHeight="1">
      <c r="A13" s="35"/>
      <c r="B13" s="26"/>
      <c r="C13" s="26"/>
      <c r="D13" s="26"/>
      <c r="E13" s="26"/>
      <c r="F13" s="190" t="s">
        <v>37</v>
      </c>
      <c r="G13" s="38"/>
      <c r="H13" s="6" t="s">
        <v>37</v>
      </c>
      <c r="I13" s="31"/>
      <c r="J13" s="211" t="s">
        <v>162</v>
      </c>
    </row>
    <row r="14" spans="1:10" ht="13.5" customHeight="1">
      <c r="A14" s="30"/>
      <c r="B14" s="26"/>
      <c r="C14" s="26"/>
      <c r="D14" s="26"/>
      <c r="E14" s="26"/>
      <c r="F14" s="190" t="s">
        <v>4</v>
      </c>
      <c r="G14" s="6"/>
      <c r="H14" s="59" t="str">
        <f>+F14</f>
        <v>RM'000</v>
      </c>
      <c r="I14" s="31"/>
      <c r="J14" s="211"/>
    </row>
    <row r="15" spans="1:9" ht="13.5" customHeight="1">
      <c r="A15" s="30"/>
      <c r="B15" s="26"/>
      <c r="C15" s="26"/>
      <c r="D15" s="26"/>
      <c r="E15" s="26"/>
      <c r="F15" s="190" t="s">
        <v>0</v>
      </c>
      <c r="G15" s="6"/>
      <c r="H15" s="6" t="s">
        <v>0</v>
      </c>
      <c r="I15" s="31"/>
    </row>
    <row r="16" spans="1:9" ht="13.5" customHeight="1">
      <c r="A16" s="60"/>
      <c r="B16" s="26"/>
      <c r="C16" s="26"/>
      <c r="D16" s="26"/>
      <c r="E16" s="26"/>
      <c r="F16" s="12"/>
      <c r="G16" s="12"/>
      <c r="I16" s="31"/>
    </row>
    <row r="17" spans="1:9" ht="13.5" customHeight="1">
      <c r="A17" s="30"/>
      <c r="B17" s="26" t="s">
        <v>86</v>
      </c>
      <c r="C17" s="26"/>
      <c r="D17" s="26"/>
      <c r="E17" s="26"/>
      <c r="F17" s="3">
        <v>5945</v>
      </c>
      <c r="G17" s="3"/>
      <c r="H17" s="12" t="s">
        <v>169</v>
      </c>
      <c r="I17" s="31"/>
    </row>
    <row r="18" spans="1:9" ht="8.25" customHeight="1">
      <c r="A18" s="60"/>
      <c r="B18" s="26"/>
      <c r="C18" s="26"/>
      <c r="D18" s="26"/>
      <c r="E18" s="26"/>
      <c r="F18" s="3"/>
      <c r="G18" s="3"/>
      <c r="H18" s="12"/>
      <c r="I18" s="31"/>
    </row>
    <row r="19" spans="1:9" ht="13.5" customHeight="1">
      <c r="A19" s="61"/>
      <c r="B19" s="26" t="s">
        <v>38</v>
      </c>
      <c r="C19" s="26"/>
      <c r="D19" s="26"/>
      <c r="E19" s="26"/>
      <c r="F19" s="3"/>
      <c r="G19" s="3"/>
      <c r="H19" s="12"/>
      <c r="I19" s="31"/>
    </row>
    <row r="20" spans="1:9" ht="13.5" customHeight="1">
      <c r="A20" s="60"/>
      <c r="B20" s="26"/>
      <c r="C20" s="26" t="s">
        <v>39</v>
      </c>
      <c r="E20" s="26"/>
      <c r="F20" s="3">
        <v>1027</v>
      </c>
      <c r="G20" s="3"/>
      <c r="H20" s="12" t="s">
        <v>169</v>
      </c>
      <c r="I20" s="31"/>
    </row>
    <row r="21" spans="1:9" ht="13.5" customHeight="1">
      <c r="A21" s="61"/>
      <c r="B21" s="26"/>
      <c r="C21" s="26" t="s">
        <v>40</v>
      </c>
      <c r="E21" s="26"/>
      <c r="F21" s="3">
        <v>0</v>
      </c>
      <c r="G21" s="3"/>
      <c r="H21" s="12" t="s">
        <v>169</v>
      </c>
      <c r="I21" s="31"/>
    </row>
    <row r="22" spans="1:9" ht="13.5" customHeight="1">
      <c r="A22" s="60"/>
      <c r="B22" s="26"/>
      <c r="C22" s="26"/>
      <c r="D22" s="26"/>
      <c r="E22" s="26"/>
      <c r="F22" s="3"/>
      <c r="G22" s="3"/>
      <c r="H22" s="12"/>
      <c r="I22" s="31"/>
    </row>
    <row r="23" spans="1:9" ht="13.5" customHeight="1">
      <c r="A23" s="61"/>
      <c r="B23" s="26" t="s">
        <v>41</v>
      </c>
      <c r="C23" s="26"/>
      <c r="D23" s="26"/>
      <c r="E23" s="26"/>
      <c r="F23" s="45">
        <f>F17+F20+F21</f>
        <v>6972</v>
      </c>
      <c r="G23" s="3"/>
      <c r="H23" s="152" t="s">
        <v>169</v>
      </c>
      <c r="I23" s="31"/>
    </row>
    <row r="24" spans="1:9" ht="7.5" customHeight="1">
      <c r="A24" s="30"/>
      <c r="B24" s="26"/>
      <c r="C24" s="26"/>
      <c r="D24" s="26"/>
      <c r="E24" s="23"/>
      <c r="F24" s="3"/>
      <c r="G24" s="3"/>
      <c r="H24" s="12"/>
      <c r="I24" s="31"/>
    </row>
    <row r="25" spans="1:9" ht="13.5" customHeight="1">
      <c r="A25" s="30"/>
      <c r="B25" s="26"/>
      <c r="C25" s="26" t="s">
        <v>42</v>
      </c>
      <c r="E25" s="26"/>
      <c r="F25" s="3"/>
      <c r="G25" s="3"/>
      <c r="H25" s="12"/>
      <c r="I25" s="31"/>
    </row>
    <row r="26" spans="1:10" ht="13.5" customHeight="1">
      <c r="A26" s="30"/>
      <c r="B26" s="26"/>
      <c r="C26" s="26"/>
      <c r="D26" s="26" t="s">
        <v>43</v>
      </c>
      <c r="E26" s="26"/>
      <c r="F26" s="3">
        <f>-10369+26</f>
        <v>-10343</v>
      </c>
      <c r="G26" s="3"/>
      <c r="H26" s="12" t="s">
        <v>169</v>
      </c>
      <c r="I26" s="31"/>
      <c r="J26" s="188" t="s">
        <v>162</v>
      </c>
    </row>
    <row r="27" spans="1:10" ht="13.5" customHeight="1">
      <c r="A27" s="30"/>
      <c r="B27" s="26"/>
      <c r="C27" s="26"/>
      <c r="D27" s="26" t="s">
        <v>44</v>
      </c>
      <c r="E27" s="26"/>
      <c r="F27" s="3">
        <f>2113</f>
        <v>2113</v>
      </c>
      <c r="G27" s="3"/>
      <c r="H27" s="12" t="s">
        <v>169</v>
      </c>
      <c r="I27" s="31"/>
      <c r="J27" s="25" t="s">
        <v>162</v>
      </c>
    </row>
    <row r="28" spans="1:9" ht="13.5" customHeight="1">
      <c r="A28" s="30"/>
      <c r="B28" s="26"/>
      <c r="C28" s="26" t="s">
        <v>45</v>
      </c>
      <c r="E28" s="26"/>
      <c r="F28" s="3">
        <v>-1139</v>
      </c>
      <c r="G28" s="3"/>
      <c r="H28" s="12" t="s">
        <v>169</v>
      </c>
      <c r="I28" s="31"/>
    </row>
    <row r="29" spans="1:9" ht="7.5" customHeight="1">
      <c r="A29" s="60"/>
      <c r="B29" s="26"/>
      <c r="C29" s="26"/>
      <c r="D29" s="26"/>
      <c r="E29" s="26"/>
      <c r="F29" s="46"/>
      <c r="G29" s="3"/>
      <c r="H29" s="180"/>
      <c r="I29" s="31"/>
    </row>
    <row r="30" spans="1:9" ht="13.5" customHeight="1">
      <c r="A30" s="30"/>
      <c r="B30" s="26" t="s">
        <v>183</v>
      </c>
      <c r="C30" s="26"/>
      <c r="D30" s="26"/>
      <c r="E30" s="26"/>
      <c r="F30" s="3">
        <f>F23+F26+F27+F28</f>
        <v>-2397</v>
      </c>
      <c r="G30" s="3"/>
      <c r="H30" s="152" t="s">
        <v>169</v>
      </c>
      <c r="I30" s="31"/>
    </row>
    <row r="31" spans="1:9" ht="9" customHeight="1">
      <c r="A31" s="30"/>
      <c r="B31" s="26"/>
      <c r="C31" s="26"/>
      <c r="D31" s="26"/>
      <c r="E31" s="26"/>
      <c r="F31" s="3"/>
      <c r="G31" s="3"/>
      <c r="H31" s="12"/>
      <c r="I31" s="31"/>
    </row>
    <row r="32" spans="1:9" ht="13.5" customHeight="1">
      <c r="A32" s="30"/>
      <c r="B32" s="37" t="s">
        <v>47</v>
      </c>
      <c r="C32" s="37"/>
      <c r="D32" s="26"/>
      <c r="E32" s="26"/>
      <c r="F32" s="3"/>
      <c r="G32" s="3"/>
      <c r="H32" s="12"/>
      <c r="I32" s="31"/>
    </row>
    <row r="33" spans="1:9" ht="8.25" customHeight="1">
      <c r="A33" s="30"/>
      <c r="B33" s="26"/>
      <c r="C33" s="26"/>
      <c r="D33" s="26"/>
      <c r="E33" s="26"/>
      <c r="F33" s="62"/>
      <c r="G33" s="3"/>
      <c r="H33" s="181"/>
      <c r="I33" s="31"/>
    </row>
    <row r="34" spans="1:9" ht="13.5" customHeight="1">
      <c r="A34" s="30"/>
      <c r="B34" s="26"/>
      <c r="C34" s="26"/>
      <c r="D34" s="189" t="s">
        <v>92</v>
      </c>
      <c r="E34" s="26"/>
      <c r="F34" s="63">
        <v>234</v>
      </c>
      <c r="G34" s="3"/>
      <c r="H34" s="182"/>
      <c r="I34" s="31"/>
    </row>
    <row r="35" spans="1:9" ht="13.5" customHeight="1">
      <c r="A35" s="30"/>
      <c r="B35" s="26"/>
      <c r="C35" s="26" t="s">
        <v>195</v>
      </c>
      <c r="E35" s="26"/>
      <c r="F35" s="63">
        <v>-898</v>
      </c>
      <c r="G35" s="3"/>
      <c r="H35" s="182" t="s">
        <v>169</v>
      </c>
      <c r="I35" s="31"/>
    </row>
    <row r="36" spans="1:9" s="26" customFormat="1" ht="6.75" customHeight="1">
      <c r="A36" s="30"/>
      <c r="F36" s="64"/>
      <c r="G36" s="3"/>
      <c r="H36" s="183"/>
      <c r="I36" s="31"/>
    </row>
    <row r="37" spans="1:9" ht="9" customHeight="1">
      <c r="A37" s="30"/>
      <c r="B37" s="26"/>
      <c r="C37" s="26"/>
      <c r="D37" s="26"/>
      <c r="E37" s="26"/>
      <c r="F37" s="3"/>
      <c r="G37" s="3"/>
      <c r="H37" s="12"/>
      <c r="I37" s="31"/>
    </row>
    <row r="38" spans="1:9" ht="13.5" customHeight="1">
      <c r="A38" s="30"/>
      <c r="B38" s="26" t="s">
        <v>48</v>
      </c>
      <c r="C38" s="26"/>
      <c r="D38" s="26"/>
      <c r="E38" s="26"/>
      <c r="F38" s="3">
        <f>SUM(F34:F37)</f>
        <v>-664</v>
      </c>
      <c r="G38" s="3"/>
      <c r="H38" s="12" t="str">
        <f>H35</f>
        <v>N/A</v>
      </c>
      <c r="I38" s="31"/>
    </row>
    <row r="39" spans="1:9" ht="9" customHeight="1">
      <c r="A39" s="30"/>
      <c r="B39" s="26"/>
      <c r="C39" s="26"/>
      <c r="D39" s="26"/>
      <c r="E39" s="26"/>
      <c r="F39" s="3"/>
      <c r="G39" s="3"/>
      <c r="H39" s="12"/>
      <c r="I39" s="31"/>
    </row>
    <row r="40" spans="1:9" ht="13.5" customHeight="1">
      <c r="A40" s="30"/>
      <c r="B40" s="37" t="s">
        <v>184</v>
      </c>
      <c r="C40" s="37"/>
      <c r="D40" s="26"/>
      <c r="E40" s="26"/>
      <c r="F40" s="3"/>
      <c r="G40" s="3"/>
      <c r="H40" s="12"/>
      <c r="I40" s="31"/>
    </row>
    <row r="41" spans="1:9" ht="7.5" customHeight="1">
      <c r="A41" s="30"/>
      <c r="B41" s="26"/>
      <c r="C41" s="26"/>
      <c r="D41" s="26"/>
      <c r="E41" s="26"/>
      <c r="F41" s="177"/>
      <c r="G41" s="3"/>
      <c r="H41" s="184"/>
      <c r="I41" s="31"/>
    </row>
    <row r="42" spans="1:9" ht="12.75" customHeight="1" hidden="1">
      <c r="A42" s="30"/>
      <c r="B42" s="26"/>
      <c r="C42" s="26" t="s">
        <v>49</v>
      </c>
      <c r="E42" s="26"/>
      <c r="F42" s="178"/>
      <c r="G42" s="3"/>
      <c r="H42" s="185"/>
      <c r="I42" s="31"/>
    </row>
    <row r="43" spans="1:9" ht="12.75" customHeight="1">
      <c r="A43" s="30"/>
      <c r="B43" s="26"/>
      <c r="C43" s="26"/>
      <c r="D43" s="25" t="s">
        <v>102</v>
      </c>
      <c r="E43" s="26"/>
      <c r="F43" s="178">
        <v>-133</v>
      </c>
      <c r="G43" s="3"/>
      <c r="H43" s="185"/>
      <c r="I43" s="31"/>
    </row>
    <row r="44" spans="1:9" ht="13.5" customHeight="1">
      <c r="A44" s="30"/>
      <c r="B44" s="26"/>
      <c r="C44" s="26"/>
      <c r="D44" s="25" t="s">
        <v>185</v>
      </c>
      <c r="E44" s="26"/>
      <c r="F44" s="178">
        <v>-325</v>
      </c>
      <c r="G44" s="3"/>
      <c r="H44" s="185" t="s">
        <v>169</v>
      </c>
      <c r="I44" s="31"/>
    </row>
    <row r="45" spans="1:9" ht="9" customHeight="1">
      <c r="A45" s="30"/>
      <c r="B45" s="26"/>
      <c r="C45" s="26"/>
      <c r="D45" s="65"/>
      <c r="E45" s="26"/>
      <c r="F45" s="179"/>
      <c r="G45" s="3"/>
      <c r="H45" s="186"/>
      <c r="I45" s="31"/>
    </row>
    <row r="46" spans="1:9" ht="13.5" customHeight="1">
      <c r="A46" s="30"/>
      <c r="B46" s="26" t="s">
        <v>186</v>
      </c>
      <c r="C46" s="26"/>
      <c r="D46" s="26"/>
      <c r="E46" s="26"/>
      <c r="F46" s="3">
        <f>SUM(F43:F45)</f>
        <v>-458</v>
      </c>
      <c r="G46" s="3"/>
      <c r="H46" s="12" t="str">
        <f>H44</f>
        <v>N/A</v>
      </c>
      <c r="I46" s="31"/>
    </row>
    <row r="47" spans="1:9" ht="9" customHeight="1">
      <c r="A47" s="30"/>
      <c r="B47" s="26"/>
      <c r="C47" s="26"/>
      <c r="D47" s="26"/>
      <c r="E47" s="26"/>
      <c r="F47" s="46"/>
      <c r="G47" s="3"/>
      <c r="H47" s="180"/>
      <c r="I47" s="31"/>
    </row>
    <row r="48" spans="1:9" ht="13.5" customHeight="1">
      <c r="A48" s="30"/>
      <c r="B48" s="26" t="s">
        <v>187</v>
      </c>
      <c r="C48" s="26"/>
      <c r="D48" s="26"/>
      <c r="E48" s="26"/>
      <c r="F48" s="3">
        <f>F30+F38+F46</f>
        <v>-3519</v>
      </c>
      <c r="G48" s="3"/>
      <c r="H48" s="12" t="s">
        <v>169</v>
      </c>
      <c r="I48" s="31"/>
    </row>
    <row r="49" spans="1:9" ht="9" customHeight="1">
      <c r="A49" s="30"/>
      <c r="B49" s="26"/>
      <c r="C49" s="26"/>
      <c r="D49" s="23"/>
      <c r="E49" s="26"/>
      <c r="F49" s="3"/>
      <c r="G49" s="3"/>
      <c r="H49" s="12"/>
      <c r="I49" s="31"/>
    </row>
    <row r="50" spans="1:9" ht="13.5" customHeight="1">
      <c r="A50" s="30"/>
      <c r="B50" s="26" t="s">
        <v>188</v>
      </c>
      <c r="C50" s="26"/>
      <c r="D50" s="26"/>
      <c r="E50" s="26"/>
      <c r="F50" s="3">
        <v>23735</v>
      </c>
      <c r="G50" s="3"/>
      <c r="H50" s="12" t="s">
        <v>169</v>
      </c>
      <c r="I50" s="31"/>
    </row>
    <row r="51" spans="1:9" ht="9" customHeight="1">
      <c r="A51" s="30"/>
      <c r="B51" s="26"/>
      <c r="C51" s="26"/>
      <c r="D51" s="26"/>
      <c r="E51" s="26"/>
      <c r="F51" s="3"/>
      <c r="G51" s="3"/>
      <c r="H51" s="12"/>
      <c r="I51" s="31"/>
    </row>
    <row r="52" spans="1:9" ht="13.5" customHeight="1">
      <c r="A52" s="30"/>
      <c r="B52" s="26" t="s">
        <v>196</v>
      </c>
      <c r="C52" s="26"/>
      <c r="D52" s="26"/>
      <c r="E52" s="26"/>
      <c r="F52" s="47">
        <f>F50+F48</f>
        <v>20216</v>
      </c>
      <c r="G52" s="3"/>
      <c r="H52" s="187" t="s">
        <v>169</v>
      </c>
      <c r="I52" s="31"/>
    </row>
    <row r="53" spans="1:9" ht="5.25" customHeight="1">
      <c r="A53" s="30"/>
      <c r="B53" s="26"/>
      <c r="C53" s="26"/>
      <c r="D53" s="26"/>
      <c r="E53" s="26"/>
      <c r="F53" s="3"/>
      <c r="G53" s="3"/>
      <c r="H53" s="12"/>
      <c r="I53" s="31"/>
    </row>
    <row r="54" spans="1:9" ht="13.5" customHeight="1">
      <c r="A54" s="30"/>
      <c r="B54" s="26" t="s">
        <v>51</v>
      </c>
      <c r="C54" s="26"/>
      <c r="D54" s="26"/>
      <c r="E54" s="26"/>
      <c r="F54" s="3" t="s">
        <v>162</v>
      </c>
      <c r="G54" s="3"/>
      <c r="H54" s="3"/>
      <c r="I54" s="31"/>
    </row>
    <row r="55" spans="1:9" ht="12.75" customHeight="1">
      <c r="A55" s="30"/>
      <c r="B55" s="66" t="s">
        <v>52</v>
      </c>
      <c r="C55" s="66"/>
      <c r="D55" s="26"/>
      <c r="E55" s="26"/>
      <c r="F55" s="3"/>
      <c r="G55" s="3"/>
      <c r="H55" s="3"/>
      <c r="I55" s="31"/>
    </row>
    <row r="56" spans="1:9" ht="8.25" customHeight="1">
      <c r="A56" s="30"/>
      <c r="B56" s="26"/>
      <c r="C56" s="26"/>
      <c r="D56" s="26"/>
      <c r="E56" s="26"/>
      <c r="F56" s="3"/>
      <c r="G56" s="3"/>
      <c r="H56" s="3"/>
      <c r="I56" s="31"/>
    </row>
    <row r="57" spans="1:9" ht="12.75" customHeight="1">
      <c r="A57" s="30"/>
      <c r="B57" s="26" t="s">
        <v>53</v>
      </c>
      <c r="C57" s="26"/>
      <c r="D57" s="26"/>
      <c r="E57" s="26"/>
      <c r="F57" s="3">
        <f>F35</f>
        <v>-898</v>
      </c>
      <c r="G57" s="3"/>
      <c r="H57" s="3"/>
      <c r="I57" s="31"/>
    </row>
    <row r="58" spans="1:9" ht="12.75" customHeight="1">
      <c r="A58" s="30"/>
      <c r="B58" s="26"/>
      <c r="C58" s="26"/>
      <c r="D58" s="26"/>
      <c r="E58" s="26"/>
      <c r="F58" s="3"/>
      <c r="G58" s="3"/>
      <c r="H58" s="3"/>
      <c r="I58" s="31"/>
    </row>
    <row r="59" spans="1:9" ht="12.75" customHeight="1">
      <c r="A59" s="30"/>
      <c r="B59" s="26" t="s">
        <v>54</v>
      </c>
      <c r="C59" s="26"/>
      <c r="D59" s="26"/>
      <c r="E59" s="26"/>
      <c r="F59" s="3">
        <v>0</v>
      </c>
      <c r="G59" s="3"/>
      <c r="H59" s="3"/>
      <c r="I59" s="31"/>
    </row>
    <row r="60" spans="1:9" ht="12.75" customHeight="1">
      <c r="A60" s="30"/>
      <c r="B60" s="26" t="s">
        <v>55</v>
      </c>
      <c r="C60" s="26"/>
      <c r="D60" s="26"/>
      <c r="E60" s="26"/>
      <c r="F60" s="3">
        <v>0</v>
      </c>
      <c r="G60" s="3"/>
      <c r="H60" s="3"/>
      <c r="I60" s="31"/>
    </row>
    <row r="61" spans="1:9" ht="8.25" customHeight="1">
      <c r="A61" s="30"/>
      <c r="B61" s="26"/>
      <c r="C61" s="26"/>
      <c r="D61" s="26"/>
      <c r="E61" s="26"/>
      <c r="F61" s="3"/>
      <c r="G61" s="3"/>
      <c r="H61" s="3"/>
      <c r="I61" s="31"/>
    </row>
    <row r="62" spans="1:9" ht="12.75" customHeight="1">
      <c r="A62" s="30"/>
      <c r="B62" s="26"/>
      <c r="C62" s="26"/>
      <c r="D62" s="26"/>
      <c r="E62" s="26"/>
      <c r="F62" s="47">
        <f>SUM(F57:F60)</f>
        <v>-898</v>
      </c>
      <c r="G62" s="3"/>
      <c r="H62" s="47">
        <f>SUM(H57:H60)</f>
        <v>0</v>
      </c>
      <c r="I62" s="31"/>
    </row>
    <row r="63" spans="1:9" ht="9" customHeight="1">
      <c r="A63" s="30"/>
      <c r="B63" s="26"/>
      <c r="C63" s="26"/>
      <c r="D63" s="26"/>
      <c r="E63" s="26"/>
      <c r="F63" s="3"/>
      <c r="G63" s="3"/>
      <c r="H63" s="3"/>
      <c r="I63" s="31"/>
    </row>
    <row r="64" spans="1:9" ht="13.5" customHeight="1">
      <c r="A64" s="30"/>
      <c r="B64" s="66" t="s">
        <v>12</v>
      </c>
      <c r="C64" s="66"/>
      <c r="D64" s="26"/>
      <c r="E64" s="26"/>
      <c r="F64" s="3"/>
      <c r="G64" s="3"/>
      <c r="H64" s="3"/>
      <c r="I64" s="31"/>
    </row>
    <row r="65" spans="1:9" ht="6.75" customHeight="1">
      <c r="A65" s="30"/>
      <c r="B65" s="26"/>
      <c r="C65" s="26"/>
      <c r="D65" s="26"/>
      <c r="E65" s="26"/>
      <c r="F65" s="3"/>
      <c r="G65" s="3"/>
      <c r="H65" s="3"/>
      <c r="I65" s="31"/>
    </row>
    <row r="66" spans="1:9" ht="13.5" customHeight="1">
      <c r="A66" s="30"/>
      <c r="B66" s="247" t="s">
        <v>56</v>
      </c>
      <c r="C66" s="247"/>
      <c r="D66" s="247"/>
      <c r="E66" s="247"/>
      <c r="F66" s="247"/>
      <c r="G66" s="247"/>
      <c r="H66" s="247"/>
      <c r="I66" s="31"/>
    </row>
    <row r="67" spans="1:9" ht="8.25" customHeight="1">
      <c r="A67" s="30"/>
      <c r="B67" s="67"/>
      <c r="C67" s="67"/>
      <c r="D67" s="67"/>
      <c r="E67" s="67"/>
      <c r="F67" s="200"/>
      <c r="G67" s="67"/>
      <c r="H67" s="67"/>
      <c r="I67" s="31"/>
    </row>
    <row r="68" spans="1:9" ht="13.5" customHeight="1">
      <c r="A68" s="30"/>
      <c r="B68" s="26"/>
      <c r="C68" s="26" t="s">
        <v>57</v>
      </c>
      <c r="E68" s="26"/>
      <c r="F68" s="3">
        <f>+'Qtr bs'!E28</f>
        <v>20216</v>
      </c>
      <c r="G68" s="3"/>
      <c r="H68" s="3"/>
      <c r="I68" s="31"/>
    </row>
    <row r="69" spans="1:9" ht="13.5" customHeight="1">
      <c r="A69" s="30"/>
      <c r="B69" s="26"/>
      <c r="C69" s="26" t="s">
        <v>194</v>
      </c>
      <c r="E69" s="26"/>
      <c r="F69" s="3">
        <v>0</v>
      </c>
      <c r="G69" s="3"/>
      <c r="H69" s="3"/>
      <c r="I69" s="31"/>
    </row>
    <row r="70" spans="1:9" ht="13.5" customHeight="1">
      <c r="A70" s="30"/>
      <c r="B70" s="26"/>
      <c r="C70" s="26"/>
      <c r="D70" s="26"/>
      <c r="E70" s="26"/>
      <c r="F70" s="3"/>
      <c r="G70" s="3"/>
      <c r="H70" s="3"/>
      <c r="I70" s="31"/>
    </row>
    <row r="71" spans="1:9" ht="12.75" customHeight="1">
      <c r="A71" s="30"/>
      <c r="B71" s="26"/>
      <c r="C71" s="26"/>
      <c r="D71" s="26"/>
      <c r="E71" s="26"/>
      <c r="F71" s="47">
        <f>+F68+F69</f>
        <v>20216</v>
      </c>
      <c r="G71" s="3"/>
      <c r="H71" s="47">
        <f>+H68+H69</f>
        <v>0</v>
      </c>
      <c r="I71" s="31"/>
    </row>
    <row r="72" spans="1:9" ht="13.5" customHeight="1">
      <c r="A72" s="30"/>
      <c r="B72" s="26"/>
      <c r="C72" s="26"/>
      <c r="D72" s="26"/>
      <c r="E72" s="26"/>
      <c r="F72" s="3"/>
      <c r="G72" s="3"/>
      <c r="H72" s="3"/>
      <c r="I72" s="31"/>
    </row>
    <row r="73" spans="1:9" ht="13.5" customHeight="1">
      <c r="A73" s="30"/>
      <c r="B73" s="26"/>
      <c r="C73" s="26"/>
      <c r="D73" s="26"/>
      <c r="E73" s="26"/>
      <c r="F73" s="3"/>
      <c r="G73" s="3"/>
      <c r="H73" s="3"/>
      <c r="I73" s="31"/>
    </row>
    <row r="74" spans="1:9" ht="13.5" customHeight="1">
      <c r="A74" s="30"/>
      <c r="B74" s="26"/>
      <c r="C74" s="26"/>
      <c r="D74" s="26"/>
      <c r="E74" s="26"/>
      <c r="F74" s="3"/>
      <c r="G74" s="3"/>
      <c r="H74" s="3"/>
      <c r="I74" s="31"/>
    </row>
    <row r="75" spans="1:9" ht="13.5" customHeight="1">
      <c r="A75" s="30"/>
      <c r="B75" s="26"/>
      <c r="C75" s="26"/>
      <c r="D75" s="26"/>
      <c r="E75" s="26"/>
      <c r="F75" s="3"/>
      <c r="G75" s="3"/>
      <c r="H75" s="3"/>
      <c r="I75" s="31"/>
    </row>
    <row r="76" spans="1:9" ht="45" customHeight="1">
      <c r="A76" s="30"/>
      <c r="B76" s="245" t="s">
        <v>208</v>
      </c>
      <c r="C76" s="246"/>
      <c r="D76" s="246"/>
      <c r="E76" s="246"/>
      <c r="F76" s="246"/>
      <c r="G76" s="246"/>
      <c r="H76" s="246"/>
      <c r="I76" s="31"/>
    </row>
    <row r="77" spans="1:9" ht="13.5" customHeight="1">
      <c r="A77" s="30"/>
      <c r="B77" s="224"/>
      <c r="C77" s="224"/>
      <c r="D77" s="224"/>
      <c r="E77" s="224"/>
      <c r="F77" s="224"/>
      <c r="G77" s="224"/>
      <c r="H77" s="224"/>
      <c r="I77" s="31"/>
    </row>
    <row r="78" spans="1:9" ht="13.5" customHeight="1">
      <c r="A78" s="243"/>
      <c r="B78" s="243"/>
      <c r="C78" s="243"/>
      <c r="D78" s="243"/>
      <c r="E78" s="243"/>
      <c r="F78" s="243"/>
      <c r="G78" s="243"/>
      <c r="H78" s="243"/>
      <c r="I78" s="243"/>
    </row>
    <row r="79" spans="1:9" ht="13.5" customHeight="1">
      <c r="A79" s="50"/>
      <c r="B79" s="51"/>
      <c r="C79" s="51"/>
      <c r="D79" s="51"/>
      <c r="E79" s="51"/>
      <c r="F79" s="201"/>
      <c r="G79" s="51"/>
      <c r="H79" s="51"/>
      <c r="I79" s="52"/>
    </row>
    <row r="81" ht="13.5" customHeight="1">
      <c r="F81" s="202"/>
    </row>
    <row r="82" spans="6:8" ht="13.5" customHeight="1">
      <c r="F82" s="202"/>
      <c r="G82" s="68"/>
      <c r="H82" s="68"/>
    </row>
  </sheetData>
  <sheetProtection/>
  <mergeCells count="14">
    <mergeCell ref="D8:I8"/>
    <mergeCell ref="B77:H77"/>
    <mergeCell ref="B76:H76"/>
    <mergeCell ref="B66:H66"/>
    <mergeCell ref="J13:J14"/>
    <mergeCell ref="A78:I78"/>
    <mergeCell ref="A2:I2"/>
    <mergeCell ref="A3:I3"/>
    <mergeCell ref="A4:I4"/>
    <mergeCell ref="A5:I5"/>
    <mergeCell ref="A9:I9"/>
    <mergeCell ref="A10:I10"/>
    <mergeCell ref="D6:I6"/>
    <mergeCell ref="D7:I7"/>
  </mergeCells>
  <printOptions horizontalCentered="1"/>
  <pageMargins left="0.4201388888888889" right="0.3298611111111111" top="0.41" bottom="0.1701388888888889" header="0.5118055555555556" footer="0.1701388888888889"/>
  <pageSetup fitToHeight="1" fitToWidth="1" horizontalDpi="300" verticalDpi="300" orientation="portrait" paperSize="9" scale="77" r:id="rId2"/>
  <headerFooter alignWithMargins="0">
    <oddFooter>&amp;C&amp;"Times New Roman,Bold"4</oddFooter>
  </headerFooter>
  <drawing r:id="rId1"/>
</worksheet>
</file>

<file path=xl/worksheets/sheet5.xml><?xml version="1.0" encoding="utf-8"?>
<worksheet xmlns="http://schemas.openxmlformats.org/spreadsheetml/2006/main" xmlns:r="http://schemas.openxmlformats.org/officeDocument/2006/relationships">
  <dimension ref="B1:G79"/>
  <sheetViews>
    <sheetView zoomScalePageLayoutView="0" workbookViewId="0" topLeftCell="A1">
      <selection activeCell="A1" sqref="A1"/>
    </sheetView>
  </sheetViews>
  <sheetFormatPr defaultColWidth="10.125" defaultRowHeight="12.75"/>
  <cols>
    <col min="1" max="1" width="0.6171875" style="1" customWidth="1"/>
    <col min="2" max="2" width="37.375" style="1" customWidth="1"/>
    <col min="3" max="3" width="8.00390625" style="1" customWidth="1"/>
    <col min="4" max="4" width="14.625" style="1" customWidth="1"/>
    <col min="5" max="5" width="1.12109375" style="1" customWidth="1"/>
    <col min="6" max="6" width="15.875" style="3" customWidth="1"/>
    <col min="7" max="7" width="1.625" style="1" customWidth="1"/>
    <col min="8" max="16384" width="10.125" style="1" customWidth="1"/>
  </cols>
  <sheetData>
    <row r="1" ht="12.75">
      <c r="E1" s="69" t="s">
        <v>80</v>
      </c>
    </row>
    <row r="2" ht="12.75">
      <c r="E2" s="69" t="s">
        <v>81</v>
      </c>
    </row>
    <row r="3" spans="3:5" ht="12.75">
      <c r="C3" s="70"/>
      <c r="E3" s="71" t="s">
        <v>22</v>
      </c>
    </row>
    <row r="6" spans="2:5" ht="12.75">
      <c r="B6" s="72"/>
      <c r="E6" s="73" t="s">
        <v>58</v>
      </c>
    </row>
    <row r="8" spans="4:7" ht="49.5" customHeight="1">
      <c r="D8" s="74" t="s">
        <v>59</v>
      </c>
      <c r="E8" s="74"/>
      <c r="F8" s="75" t="s">
        <v>60</v>
      </c>
      <c r="G8" s="74"/>
    </row>
    <row r="9" spans="4:6" ht="12.75">
      <c r="D9" s="76">
        <v>37894</v>
      </c>
      <c r="E9" s="76"/>
      <c r="F9" s="77">
        <v>37802</v>
      </c>
    </row>
    <row r="10" spans="4:7" ht="12.75">
      <c r="D10" s="74" t="s">
        <v>61</v>
      </c>
      <c r="E10" s="74"/>
      <c r="F10" s="11" t="s">
        <v>61</v>
      </c>
      <c r="G10" s="74"/>
    </row>
    <row r="11" spans="4:6" ht="12.75">
      <c r="D11" s="74"/>
      <c r="E11" s="74"/>
      <c r="F11" s="12" t="s">
        <v>82</v>
      </c>
    </row>
    <row r="12" spans="2:7" ht="12.75">
      <c r="B12" s="4" t="s">
        <v>62</v>
      </c>
      <c r="D12" s="2">
        <f>+'[1]P_L'!P10</f>
        <v>7661418.27</v>
      </c>
      <c r="E12" s="2"/>
      <c r="F12" s="2">
        <v>8708790.659999998</v>
      </c>
      <c r="G12" s="2"/>
    </row>
    <row r="13" spans="2:7" ht="12.75">
      <c r="B13" s="4"/>
      <c r="D13" s="2"/>
      <c r="E13" s="2"/>
      <c r="F13" s="2"/>
      <c r="G13" s="2"/>
    </row>
    <row r="14" spans="2:7" ht="12.75">
      <c r="B14" s="4" t="s">
        <v>63</v>
      </c>
      <c r="D14" s="81">
        <f>'[1]P_L'!P12</f>
        <v>-5822452.876666668</v>
      </c>
      <c r="E14" s="82"/>
      <c r="F14" s="81">
        <v>-5508801.450000004</v>
      </c>
      <c r="G14" s="2"/>
    </row>
    <row r="15" spans="4:7" ht="12.75">
      <c r="D15" s="2"/>
      <c r="E15" s="2"/>
      <c r="F15" s="2"/>
      <c r="G15" s="2"/>
    </row>
    <row r="16" spans="2:7" ht="12.75">
      <c r="B16" s="79" t="s">
        <v>64</v>
      </c>
      <c r="D16" s="2">
        <f>SUM(D12:D14)</f>
        <v>1838965.3933333317</v>
      </c>
      <c r="E16" s="2">
        <f>SUM(E12:E14)</f>
        <v>0</v>
      </c>
      <c r="F16" s="2">
        <v>3199989.2099999944</v>
      </c>
      <c r="G16" s="2"/>
    </row>
    <row r="17" spans="4:7" ht="12.75">
      <c r="D17" s="80"/>
      <c r="E17" s="2"/>
      <c r="F17" s="80"/>
      <c r="G17" s="2"/>
    </row>
    <row r="18" spans="2:7" ht="12.75">
      <c r="B18" s="1" t="s">
        <v>65</v>
      </c>
      <c r="D18" s="2">
        <f>'[1]P_L'!P16</f>
        <v>-276671.89999999997</v>
      </c>
      <c r="E18" s="2"/>
      <c r="F18" s="2">
        <v>-125212.3</v>
      </c>
      <c r="G18" s="2"/>
    </row>
    <row r="19" spans="4:7" ht="12.75">
      <c r="D19" s="2"/>
      <c r="E19" s="2"/>
      <c r="F19" s="2"/>
      <c r="G19" s="2"/>
    </row>
    <row r="20" spans="2:7" ht="12.75">
      <c r="B20" s="1" t="s">
        <v>66</v>
      </c>
      <c r="D20" s="2">
        <f>+'[1]P_L'!P18</f>
        <v>-1266220.8833333333</v>
      </c>
      <c r="E20" s="2"/>
      <c r="F20" s="2">
        <v>-1351548.53</v>
      </c>
      <c r="G20" s="2"/>
    </row>
    <row r="21" spans="4:7" ht="12.75">
      <c r="D21" s="2"/>
      <c r="E21" s="2"/>
      <c r="F21" s="2"/>
      <c r="G21" s="2"/>
    </row>
    <row r="22" spans="2:7" ht="12.75">
      <c r="B22" s="1" t="s">
        <v>67</v>
      </c>
      <c r="D22" s="2">
        <f>+'[1]P_L'!P20</f>
        <v>-122253.54000000001</v>
      </c>
      <c r="E22" s="2"/>
      <c r="F22" s="2">
        <v>-635958.35</v>
      </c>
      <c r="G22" s="2"/>
    </row>
    <row r="23" spans="4:7" ht="12.75">
      <c r="D23" s="2"/>
      <c r="E23" s="2"/>
      <c r="F23" s="2"/>
      <c r="G23" s="2"/>
    </row>
    <row r="24" spans="2:7" ht="12.75">
      <c r="B24" s="1" t="s">
        <v>68</v>
      </c>
      <c r="D24" s="81">
        <f>+'[1]P_L'!P22</f>
        <v>70132.18000000001</v>
      </c>
      <c r="E24" s="2"/>
      <c r="F24" s="81">
        <v>99693.9</v>
      </c>
      <c r="G24" s="2"/>
    </row>
    <row r="25" spans="4:7" ht="12.75">
      <c r="D25" s="2"/>
      <c r="E25" s="2"/>
      <c r="F25" s="2"/>
      <c r="G25" s="2"/>
    </row>
    <row r="26" spans="2:7" ht="12.75">
      <c r="B26" s="79" t="s">
        <v>69</v>
      </c>
      <c r="D26" s="2">
        <f>SUM(D16:D24)</f>
        <v>243951.2499999985</v>
      </c>
      <c r="E26" s="2">
        <f>SUM(E16:E24)</f>
        <v>0</v>
      </c>
      <c r="F26" s="2">
        <v>1186963.9299999943</v>
      </c>
      <c r="G26" s="2"/>
    </row>
    <row r="27" spans="4:7" ht="12.75">
      <c r="D27" s="2"/>
      <c r="E27" s="2"/>
      <c r="F27" s="2"/>
      <c r="G27" s="2"/>
    </row>
    <row r="28" spans="2:7" ht="12.75">
      <c r="B28" s="1" t="s">
        <v>70</v>
      </c>
      <c r="D28" s="2">
        <f>+'[1]P_L'!P26</f>
        <v>-151758.17</v>
      </c>
      <c r="E28" s="2"/>
      <c r="F28" s="2">
        <v>-166033.86000000002</v>
      </c>
      <c r="G28" s="2"/>
    </row>
    <row r="29" spans="4:7" ht="12.75">
      <c r="D29" s="2"/>
      <c r="E29" s="2"/>
      <c r="F29" s="2"/>
      <c r="G29" s="2"/>
    </row>
    <row r="30" spans="2:7" ht="12.75">
      <c r="B30" s="1" t="s">
        <v>71</v>
      </c>
      <c r="D30" s="81">
        <f>+'[1]P_L'!P28</f>
        <v>30564.41000000001</v>
      </c>
      <c r="E30" s="2"/>
      <c r="F30" s="81">
        <v>68188.39640000001</v>
      </c>
      <c r="G30" s="2"/>
    </row>
    <row r="31" spans="4:7" ht="12.75">
      <c r="D31" s="2"/>
      <c r="E31" s="2"/>
      <c r="F31" s="2"/>
      <c r="G31" s="2"/>
    </row>
    <row r="32" spans="2:7" ht="12.75">
      <c r="B32" s="79" t="s">
        <v>72</v>
      </c>
      <c r="D32" s="2">
        <f>SUM(D26:D30)</f>
        <v>122757.48999999848</v>
      </c>
      <c r="E32" s="2">
        <f>SUM(E26:E30)</f>
        <v>0</v>
      </c>
      <c r="F32" s="2">
        <v>1089118.4663999944</v>
      </c>
      <c r="G32" s="2"/>
    </row>
    <row r="33" spans="4:7" ht="12.75">
      <c r="D33" s="2"/>
      <c r="E33" s="2"/>
      <c r="F33" s="2"/>
      <c r="G33" s="2"/>
    </row>
    <row r="34" spans="2:7" ht="12.75">
      <c r="B34" s="1" t="s">
        <v>73</v>
      </c>
      <c r="D34" s="81">
        <f>'[1]P_L'!P32</f>
        <v>-20412.148</v>
      </c>
      <c r="E34" s="2"/>
      <c r="F34" s="81">
        <v>209270.544</v>
      </c>
      <c r="G34" s="2"/>
    </row>
    <row r="35" spans="4:7" ht="12.75">
      <c r="D35" s="2"/>
      <c r="E35" s="2"/>
      <c r="F35" s="2"/>
      <c r="G35" s="2"/>
    </row>
    <row r="36" spans="2:7" ht="12.75">
      <c r="B36" s="79" t="s">
        <v>74</v>
      </c>
      <c r="D36" s="2">
        <f>SUM(D32:D34)</f>
        <v>102345.34199999848</v>
      </c>
      <c r="E36" s="2">
        <f>SUM(E32:E34)</f>
        <v>0</v>
      </c>
      <c r="F36" s="2">
        <v>1298389.0103999944</v>
      </c>
      <c r="G36" s="2"/>
    </row>
    <row r="37" spans="4:7" ht="12.75">
      <c r="D37" s="2"/>
      <c r="E37" s="2"/>
      <c r="F37" s="2"/>
      <c r="G37" s="2"/>
    </row>
    <row r="38" spans="2:7" ht="12.75">
      <c r="B38" s="1" t="s">
        <v>75</v>
      </c>
      <c r="D38" s="2">
        <f>'[1]P_L'!P36</f>
        <v>23714729.46999999</v>
      </c>
      <c r="E38" s="2"/>
      <c r="F38" s="2">
        <v>22333189.760000005</v>
      </c>
      <c r="G38" s="2"/>
    </row>
    <row r="39" spans="4:7" ht="12.75">
      <c r="D39" s="2"/>
      <c r="E39" s="2"/>
      <c r="F39" s="2"/>
      <c r="G39" s="2"/>
    </row>
    <row r="40" spans="2:7" ht="12.75">
      <c r="B40" s="1" t="s">
        <v>76</v>
      </c>
      <c r="D40" s="2">
        <v>0</v>
      </c>
      <c r="E40" s="2"/>
      <c r="F40" s="2">
        <v>0</v>
      </c>
      <c r="G40" s="2"/>
    </row>
    <row r="41" spans="4:7" ht="12.75">
      <c r="D41" s="2"/>
      <c r="E41" s="2"/>
      <c r="F41" s="2"/>
      <c r="G41" s="2"/>
    </row>
    <row r="42" spans="2:7" ht="12.75">
      <c r="B42" s="1" t="s">
        <v>77</v>
      </c>
      <c r="D42" s="2"/>
      <c r="E42" s="2"/>
      <c r="F42" s="2"/>
      <c r="G42" s="2"/>
    </row>
    <row r="43" spans="2:7" ht="12.75">
      <c r="B43" s="1" t="s">
        <v>78</v>
      </c>
      <c r="D43" s="2">
        <v>0</v>
      </c>
      <c r="E43" s="2"/>
      <c r="F43" s="2">
        <v>0</v>
      </c>
      <c r="G43" s="2"/>
    </row>
    <row r="44" spans="2:7" ht="12.75">
      <c r="B44" s="1" t="s">
        <v>79</v>
      </c>
      <c r="D44" s="81">
        <v>0</v>
      </c>
      <c r="E44" s="2"/>
      <c r="F44" s="81">
        <v>0</v>
      </c>
      <c r="G44" s="2"/>
    </row>
    <row r="45" spans="4:7" ht="12.75">
      <c r="D45" s="2"/>
      <c r="E45" s="2"/>
      <c r="F45" s="2"/>
      <c r="G45" s="2"/>
    </row>
    <row r="46" spans="4:7" ht="12.75">
      <c r="D46" s="83">
        <f>SUM(D36:D44)</f>
        <v>23817074.81199999</v>
      </c>
      <c r="E46" s="2"/>
      <c r="F46" s="83">
        <v>23631578.7704</v>
      </c>
      <c r="G46" s="2"/>
    </row>
    <row r="47" spans="4:7" ht="12.75">
      <c r="D47" s="2"/>
      <c r="E47" s="2"/>
      <c r="F47" s="2"/>
      <c r="G47" s="2"/>
    </row>
    <row r="48" spans="2:7" ht="12.75">
      <c r="B48" s="1" t="s">
        <v>29</v>
      </c>
      <c r="D48" s="2">
        <f>+D36/400000</f>
        <v>0.2558633549999962</v>
      </c>
      <c r="E48" s="2"/>
      <c r="F48" s="2">
        <v>3.2459725259999863</v>
      </c>
      <c r="G48" s="2"/>
    </row>
    <row r="49" spans="4:7" ht="12.75">
      <c r="D49" s="2"/>
      <c r="E49" s="2"/>
      <c r="F49" s="2"/>
      <c r="G49" s="2"/>
    </row>
    <row r="50" spans="4:7" ht="12.75">
      <c r="D50" s="2"/>
      <c r="E50" s="2"/>
      <c r="F50" s="2"/>
      <c r="G50" s="2"/>
    </row>
    <row r="51" spans="4:7" ht="12.75">
      <c r="D51" s="2"/>
      <c r="E51" s="2"/>
      <c r="F51" s="2"/>
      <c r="G51" s="2"/>
    </row>
    <row r="52" spans="4:7" ht="12.75">
      <c r="D52" s="2"/>
      <c r="E52" s="2"/>
      <c r="F52" s="2"/>
      <c r="G52" s="2"/>
    </row>
    <row r="53" spans="4:7" ht="12.75">
      <c r="D53" s="2"/>
      <c r="E53" s="2"/>
      <c r="F53" s="2"/>
      <c r="G53" s="2"/>
    </row>
    <row r="54" spans="4:7" ht="12.75">
      <c r="D54" s="2"/>
      <c r="E54" s="2"/>
      <c r="F54" s="2"/>
      <c r="G54" s="2"/>
    </row>
    <row r="55" spans="4:7" ht="12.75">
      <c r="D55" s="2"/>
      <c r="E55" s="2"/>
      <c r="F55" s="2"/>
      <c r="G55" s="2"/>
    </row>
    <row r="56" spans="4:7" ht="12.75">
      <c r="D56" s="2"/>
      <c r="E56" s="2"/>
      <c r="F56" s="2"/>
      <c r="G56" s="2"/>
    </row>
    <row r="57" spans="4:7" ht="12.75">
      <c r="D57" s="2"/>
      <c r="E57" s="2"/>
      <c r="F57" s="2"/>
      <c r="G57" s="2"/>
    </row>
    <row r="58" spans="4:7" ht="12.75">
      <c r="D58" s="2"/>
      <c r="E58" s="2"/>
      <c r="F58" s="2"/>
      <c r="G58" s="2"/>
    </row>
    <row r="59" spans="4:7" ht="12.75">
      <c r="D59" s="2"/>
      <c r="E59" s="2"/>
      <c r="F59" s="2"/>
      <c r="G59" s="2"/>
    </row>
    <row r="60" spans="4:7" ht="12.75">
      <c r="D60" s="2"/>
      <c r="E60" s="2"/>
      <c r="F60" s="2"/>
      <c r="G60" s="2"/>
    </row>
    <row r="61" spans="4:7" ht="12.75">
      <c r="D61" s="2"/>
      <c r="E61" s="2"/>
      <c r="F61" s="2"/>
      <c r="G61" s="2"/>
    </row>
    <row r="62" spans="4:7" ht="12.75">
      <c r="D62" s="2"/>
      <c r="E62" s="2"/>
      <c r="F62" s="2"/>
      <c r="G62" s="2"/>
    </row>
    <row r="63" spans="4:7" ht="12.75">
      <c r="D63" s="2"/>
      <c r="E63" s="2"/>
      <c r="F63" s="2"/>
      <c r="G63" s="2"/>
    </row>
    <row r="64" spans="4:7" ht="12.75">
      <c r="D64" s="2"/>
      <c r="E64" s="2"/>
      <c r="F64" s="2"/>
      <c r="G64" s="2"/>
    </row>
    <row r="65" spans="4:7" ht="12.75">
      <c r="D65" s="2"/>
      <c r="E65" s="2"/>
      <c r="F65" s="2"/>
      <c r="G65" s="2"/>
    </row>
    <row r="66" spans="4:7" ht="12.75">
      <c r="D66" s="2"/>
      <c r="E66" s="2"/>
      <c r="F66" s="2"/>
      <c r="G66" s="2"/>
    </row>
    <row r="67" spans="4:7" ht="12.75">
      <c r="D67" s="2"/>
      <c r="E67" s="2"/>
      <c r="F67" s="2"/>
      <c r="G67" s="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I64"/>
  <sheetViews>
    <sheetView zoomScalePageLayoutView="0" workbookViewId="0" topLeftCell="A1">
      <selection activeCell="A1" sqref="A1"/>
    </sheetView>
  </sheetViews>
  <sheetFormatPr defaultColWidth="10.25390625" defaultRowHeight="12.75"/>
  <cols>
    <col min="1" max="1" width="2.25390625" style="1" customWidth="1"/>
    <col min="2" max="2" width="7.00390625" style="1" customWidth="1"/>
    <col min="3" max="3" width="17.875" style="1" customWidth="1"/>
    <col min="4" max="4" width="17.25390625" style="1" customWidth="1"/>
    <col min="5" max="5" width="11.00390625" style="1" customWidth="1"/>
    <col min="6" max="6" width="10.25390625" style="0" customWidth="1"/>
    <col min="7" max="7" width="17.125" style="84" customWidth="1"/>
    <col min="8" max="8" width="12.625" style="85" customWidth="1"/>
  </cols>
  <sheetData>
    <row r="2" spans="2:5" ht="16.5">
      <c r="B2" s="86" t="s">
        <v>83</v>
      </c>
      <c r="C2" s="87"/>
      <c r="D2" s="87"/>
      <c r="E2" s="87"/>
    </row>
    <row r="3" spans="2:5" ht="15.75">
      <c r="B3" s="88" t="s">
        <v>84</v>
      </c>
      <c r="C3" s="89"/>
      <c r="D3" s="89"/>
      <c r="E3" s="89"/>
    </row>
    <row r="4" spans="2:9" ht="13.5">
      <c r="B4" s="90"/>
      <c r="C4" s="57"/>
      <c r="D4" s="57"/>
      <c r="E4" s="57"/>
      <c r="F4" s="57"/>
      <c r="G4" s="58"/>
      <c r="H4" s="57"/>
      <c r="I4" s="4"/>
    </row>
    <row r="5" spans="2:7" ht="13.5">
      <c r="B5" s="91"/>
      <c r="C5" s="4"/>
      <c r="D5" s="4"/>
      <c r="E5" s="4"/>
      <c r="G5" s="92" t="s">
        <v>61</v>
      </c>
    </row>
    <row r="6" ht="12.75">
      <c r="B6" s="93" t="s">
        <v>85</v>
      </c>
    </row>
    <row r="8" spans="2:7" ht="12.75">
      <c r="B8" s="1" t="s">
        <v>86</v>
      </c>
      <c r="G8" s="84" t="e">
        <f>+notes_qtr!I95</f>
        <v>#REF!</v>
      </c>
    </row>
    <row r="10" ht="12.75">
      <c r="B10" s="1" t="s">
        <v>87</v>
      </c>
    </row>
    <row r="11" spans="3:7" ht="12.75">
      <c r="C11" s="1" t="s">
        <v>88</v>
      </c>
      <c r="G11" s="84">
        <f>-notes_qtr!I11</f>
        <v>699693.8600000001</v>
      </c>
    </row>
    <row r="12" spans="3:7" ht="12.75">
      <c r="C12" s="1" t="s">
        <v>89</v>
      </c>
      <c r="G12" s="84">
        <v>0</v>
      </c>
    </row>
    <row r="13" spans="3:7" ht="12.75">
      <c r="C13" s="1" t="s">
        <v>90</v>
      </c>
      <c r="G13" s="84" t="e">
        <f>-#REF!</f>
        <v>#REF!</v>
      </c>
    </row>
    <row r="14" spans="3:7" ht="12.75">
      <c r="C14" s="1" t="s">
        <v>91</v>
      </c>
      <c r="G14" s="84" t="e">
        <f>+#REF!</f>
        <v>#REF!</v>
      </c>
    </row>
    <row r="15" spans="3:7" ht="12.75">
      <c r="C15" s="1" t="s">
        <v>92</v>
      </c>
      <c r="G15" s="84" t="e">
        <f>-#REF!</f>
        <v>#REF!</v>
      </c>
    </row>
    <row r="16" spans="3:7" ht="12.75">
      <c r="C16" s="1" t="s">
        <v>93</v>
      </c>
      <c r="G16" s="94" t="e">
        <f>-#REF!</f>
        <v>#REF!</v>
      </c>
    </row>
    <row r="18" spans="2:7" ht="12.75">
      <c r="B18" s="1" t="s">
        <v>94</v>
      </c>
      <c r="G18" s="84" t="e">
        <f>SUM(G8:G16)</f>
        <v>#REF!</v>
      </c>
    </row>
    <row r="20" ht="12.75">
      <c r="B20" s="1" t="s">
        <v>95</v>
      </c>
    </row>
    <row r="21" spans="3:7" ht="12.75">
      <c r="C21" s="1" t="s">
        <v>96</v>
      </c>
      <c r="G21" s="84" t="e">
        <f>-notes_qtr!I34</f>
        <v>#REF!</v>
      </c>
    </row>
    <row r="22" spans="3:7" ht="12.75">
      <c r="C22" s="1" t="s">
        <v>97</v>
      </c>
      <c r="G22" s="84" t="e">
        <f>-notes_qtr!I40</f>
        <v>#REF!</v>
      </c>
    </row>
    <row r="24" spans="2:7" ht="12.75">
      <c r="B24" s="1" t="s">
        <v>98</v>
      </c>
      <c r="G24" s="94" t="e">
        <f>+notes_qtr!I47</f>
        <v>#REF!</v>
      </c>
    </row>
    <row r="26" spans="2:7" ht="12.75">
      <c r="B26" s="1" t="s">
        <v>99</v>
      </c>
      <c r="G26" s="84" t="e">
        <f>SUM(G18:G24)</f>
        <v>#REF!</v>
      </c>
    </row>
    <row r="28" spans="2:7" ht="12.75">
      <c r="B28" s="1" t="s">
        <v>100</v>
      </c>
      <c r="G28" s="84">
        <f>-notes_qtr!I67</f>
        <v>-509016</v>
      </c>
    </row>
    <row r="29" spans="2:7" ht="12.75">
      <c r="B29" s="1" t="s">
        <v>101</v>
      </c>
      <c r="G29" s="84">
        <v>0</v>
      </c>
    </row>
    <row r="30" spans="2:7" ht="12.75">
      <c r="B30" s="1" t="s">
        <v>102</v>
      </c>
      <c r="G30" s="94" t="e">
        <f>-G14</f>
        <v>#REF!</v>
      </c>
    </row>
    <row r="32" spans="2:7" ht="12.75">
      <c r="B32" s="1" t="s">
        <v>46</v>
      </c>
      <c r="G32" s="84" t="e">
        <f>SUM(G26:G30)</f>
        <v>#REF!</v>
      </c>
    </row>
    <row r="34" ht="12.75">
      <c r="B34" s="93" t="s">
        <v>103</v>
      </c>
    </row>
    <row r="36" spans="2:7" ht="12.75">
      <c r="B36" s="1" t="s">
        <v>52</v>
      </c>
      <c r="G36" s="84">
        <f>-notes_qtr!I28</f>
        <v>-341107.70000000007</v>
      </c>
    </row>
    <row r="37" spans="2:7" ht="12.75">
      <c r="B37" s="1" t="s">
        <v>104</v>
      </c>
      <c r="G37" s="84">
        <v>0</v>
      </c>
    </row>
    <row r="38" spans="2:7" ht="12.75">
      <c r="B38" s="1" t="s">
        <v>105</v>
      </c>
      <c r="G38" s="94" t="e">
        <f>-G15</f>
        <v>#REF!</v>
      </c>
    </row>
    <row r="40" spans="2:7" ht="12.75">
      <c r="B40" s="1" t="s">
        <v>106</v>
      </c>
      <c r="G40" s="84" t="e">
        <f>SUM(G32:G38)</f>
        <v>#REF!</v>
      </c>
    </row>
    <row r="42" ht="12.75">
      <c r="B42" s="93" t="s">
        <v>107</v>
      </c>
    </row>
    <row r="44" spans="2:7" ht="12.75">
      <c r="B44" s="1" t="s">
        <v>108</v>
      </c>
      <c r="G44" s="95">
        <f>+notes_qtr!I79</f>
        <v>0</v>
      </c>
    </row>
    <row r="45" spans="2:7" ht="12.75">
      <c r="B45" s="1" t="s">
        <v>109</v>
      </c>
      <c r="G45" s="96" t="e">
        <f>+notes_qtr!I80</f>
        <v>#REF!</v>
      </c>
    </row>
    <row r="46" spans="2:7" ht="12.75">
      <c r="B46" s="1" t="s">
        <v>110</v>
      </c>
      <c r="G46" s="96" t="e">
        <f>+notes_qtr!I87</f>
        <v>#REF!</v>
      </c>
    </row>
    <row r="47" spans="2:7" ht="12.75">
      <c r="B47" s="1" t="s">
        <v>111</v>
      </c>
      <c r="G47" s="96" t="e">
        <f>notes_qtr!I54</f>
        <v>#REF!</v>
      </c>
    </row>
    <row r="48" spans="2:7" ht="12.75">
      <c r="B48" s="1" t="s">
        <v>112</v>
      </c>
      <c r="G48" s="97">
        <f>+notes_qtr!I94</f>
        <v>0</v>
      </c>
    </row>
    <row r="49" spans="2:7" ht="12.75">
      <c r="B49" s="1" t="s">
        <v>113</v>
      </c>
      <c r="G49" s="84" t="e">
        <f>SUM(G44:G48)</f>
        <v>#REF!</v>
      </c>
    </row>
    <row r="51" spans="2:7" ht="12.75">
      <c r="B51" s="1" t="s">
        <v>50</v>
      </c>
      <c r="G51" s="84" t="e">
        <f>+G40+G49</f>
        <v>#REF!</v>
      </c>
    </row>
    <row r="53" spans="2:7" ht="12.75">
      <c r="B53" s="1" t="s">
        <v>114</v>
      </c>
      <c r="G53" s="84">
        <v>339445.79</v>
      </c>
    </row>
    <row r="54" ht="12.75">
      <c r="H54" s="98"/>
    </row>
    <row r="55" spans="2:7" ht="12.75">
      <c r="B55" s="1" t="s">
        <v>115</v>
      </c>
      <c r="G55" s="99" t="e">
        <f>SUM(G51:G54)</f>
        <v>#REF!</v>
      </c>
    </row>
    <row r="57" spans="2:3" ht="12.75">
      <c r="B57" s="93" t="s">
        <v>116</v>
      </c>
      <c r="C57" s="93"/>
    </row>
    <row r="58" ht="12.75">
      <c r="B58" s="1" t="s">
        <v>115</v>
      </c>
    </row>
    <row r="59" spans="3:7" ht="12.75">
      <c r="C59" s="1" t="s">
        <v>117</v>
      </c>
      <c r="G59" s="84">
        <v>0</v>
      </c>
    </row>
    <row r="60" spans="3:7" ht="12.75">
      <c r="C60" s="1" t="s">
        <v>118</v>
      </c>
      <c r="G60" s="84" t="e">
        <f>+#REF!</f>
        <v>#REF!</v>
      </c>
    </row>
    <row r="61" spans="3:7" ht="12.75">
      <c r="C61" s="1" t="s">
        <v>119</v>
      </c>
      <c r="G61" s="94">
        <v>-2815192.78</v>
      </c>
    </row>
    <row r="62" ht="12.75">
      <c r="G62" s="94" t="e">
        <f>SUM(G59:G61)</f>
        <v>#REF!</v>
      </c>
    </row>
    <row r="63" ht="12.75">
      <c r="E63" s="2"/>
    </row>
    <row r="64" ht="12.75">
      <c r="G64" s="84" t="e">
        <f>+G55-G62</f>
        <v>#REF!</v>
      </c>
    </row>
  </sheetData>
  <sheetProtection/>
  <printOptions/>
  <pageMargins left="0.7479166666666667" right="0.7479166666666667" top="0.37986111111111115" bottom="0.15972222222222224" header="0.5118055555555556" footer="0.5118055555555556"/>
  <pageSetup fitToHeight="1" fitToWidth="1"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A1:K96"/>
  <sheetViews>
    <sheetView zoomScalePageLayoutView="0" workbookViewId="0" topLeftCell="A1">
      <selection activeCell="A1" sqref="A1"/>
    </sheetView>
  </sheetViews>
  <sheetFormatPr defaultColWidth="10.25390625" defaultRowHeight="12.75"/>
  <cols>
    <col min="1" max="1" width="4.125" style="85" customWidth="1"/>
    <col min="2" max="2" width="24.625" style="85" customWidth="1"/>
    <col min="3" max="3" width="10.00390625" style="85" customWidth="1"/>
    <col min="4" max="5" width="0" style="44" hidden="1" customWidth="1"/>
    <col min="6" max="7" width="0" style="85" hidden="1" customWidth="1"/>
    <col min="8" max="8" width="17.125" style="84" customWidth="1"/>
    <col min="9" max="9" width="17.25390625" style="84" customWidth="1"/>
    <col min="10" max="10" width="10.25390625" style="0" customWidth="1"/>
    <col min="11" max="11" width="15.00390625" style="85" customWidth="1"/>
  </cols>
  <sheetData>
    <row r="1" spans="2:9" ht="16.5">
      <c r="B1" s="100" t="s">
        <v>120</v>
      </c>
      <c r="C1" s="100"/>
      <c r="D1" s="3"/>
      <c r="E1" s="3"/>
      <c r="H1" s="2"/>
      <c r="I1" s="2"/>
    </row>
    <row r="2" spans="2:9" ht="12.75">
      <c r="B2" s="101" t="s">
        <v>121</v>
      </c>
      <c r="C2" s="101"/>
      <c r="D2" s="3"/>
      <c r="E2" s="3"/>
      <c r="H2" s="2"/>
      <c r="I2" s="2"/>
    </row>
    <row r="3" spans="1:9" ht="12.75">
      <c r="A3" s="101"/>
      <c r="B3" s="1"/>
      <c r="C3" s="1"/>
      <c r="D3" s="3"/>
      <c r="E3" s="3"/>
      <c r="H3" s="2"/>
      <c r="I3" s="2"/>
    </row>
    <row r="4" spans="1:9" ht="13.5">
      <c r="A4" s="101"/>
      <c r="B4" s="1"/>
      <c r="C4" s="102"/>
      <c r="D4" s="3"/>
      <c r="E4" s="3" t="s">
        <v>122</v>
      </c>
      <c r="H4" s="2"/>
      <c r="I4" s="103" t="s">
        <v>123</v>
      </c>
    </row>
    <row r="5" spans="1:9" ht="12.75">
      <c r="A5" s="101"/>
      <c r="B5" s="1"/>
      <c r="C5" s="1"/>
      <c r="D5" s="3"/>
      <c r="E5" s="3"/>
      <c r="H5" s="2"/>
      <c r="I5" s="2"/>
    </row>
    <row r="6" ht="12.75">
      <c r="G6" s="44"/>
    </row>
    <row r="7" spans="1:8" ht="12.75">
      <c r="A7" s="101" t="s">
        <v>124</v>
      </c>
      <c r="D7" s="44" t="s">
        <v>61</v>
      </c>
      <c r="G7" s="44"/>
      <c r="H7" s="104" t="s">
        <v>61</v>
      </c>
    </row>
    <row r="8" spans="2:7" ht="12.75">
      <c r="B8" s="105" t="s">
        <v>125</v>
      </c>
      <c r="C8" s="105"/>
      <c r="G8" s="44"/>
    </row>
    <row r="9" spans="2:9" ht="12.75">
      <c r="B9" s="85" t="s">
        <v>126</v>
      </c>
      <c r="E9" s="44">
        <v>33515213</v>
      </c>
      <c r="I9" s="84">
        <v>41491315.01</v>
      </c>
    </row>
    <row r="10" spans="2:9" ht="12.75">
      <c r="B10" s="85" t="s">
        <v>127</v>
      </c>
      <c r="E10" s="44">
        <v>11225712</v>
      </c>
      <c r="F10" s="85" t="s">
        <v>128</v>
      </c>
      <c r="I10" s="84">
        <f>1226643.53-885535.83</f>
        <v>341107.70000000007</v>
      </c>
    </row>
    <row r="11" spans="2:9" ht="12.75">
      <c r="B11" s="85" t="s">
        <v>129</v>
      </c>
      <c r="C11" s="106"/>
      <c r="E11" s="44">
        <v>-2787322</v>
      </c>
      <c r="I11" s="84">
        <f>-1417092.83+717398.97</f>
        <v>-699693.8600000001</v>
      </c>
    </row>
    <row r="12" ht="12.75">
      <c r="G12" s="44"/>
    </row>
    <row r="13" spans="2:7" ht="12.75">
      <c r="B13" s="105" t="s">
        <v>130</v>
      </c>
      <c r="C13" s="105"/>
      <c r="G13" s="44"/>
    </row>
    <row r="14" spans="2:8" ht="12.75">
      <c r="B14" s="85" t="s">
        <v>131</v>
      </c>
      <c r="C14" s="106"/>
      <c r="D14" s="44">
        <v>1259968</v>
      </c>
      <c r="G14" s="44">
        <v>0</v>
      </c>
      <c r="H14" s="84">
        <v>0</v>
      </c>
    </row>
    <row r="15" spans="2:8" ht="12.75">
      <c r="B15" s="85" t="s">
        <v>132</v>
      </c>
      <c r="C15" s="106"/>
      <c r="D15" s="107">
        <v>-645355</v>
      </c>
      <c r="G15" s="108">
        <v>0</v>
      </c>
      <c r="H15" s="109">
        <v>0</v>
      </c>
    </row>
    <row r="16" spans="2:9" ht="12.75">
      <c r="B16" s="85" t="s">
        <v>133</v>
      </c>
      <c r="E16" s="44">
        <v>-614613</v>
      </c>
      <c r="G16" s="44"/>
      <c r="H16" s="84">
        <f>+H14+H15</f>
        <v>0</v>
      </c>
      <c r="I16" s="84">
        <f>-H16</f>
        <v>0</v>
      </c>
    </row>
    <row r="17" spans="2:7" ht="12.75">
      <c r="B17" s="105" t="s">
        <v>134</v>
      </c>
      <c r="C17" s="105"/>
      <c r="G17" s="44"/>
    </row>
    <row r="18" spans="2:8" ht="12.75">
      <c r="B18" s="85" t="s">
        <v>131</v>
      </c>
      <c r="D18" s="44">
        <v>131323</v>
      </c>
      <c r="G18" s="44">
        <v>0</v>
      </c>
      <c r="H18" s="84">
        <v>0</v>
      </c>
    </row>
    <row r="19" spans="2:8" ht="12.75">
      <c r="B19" s="85" t="s">
        <v>132</v>
      </c>
      <c r="D19" s="107">
        <v>-115513</v>
      </c>
      <c r="G19" s="108">
        <v>0</v>
      </c>
      <c r="H19" s="109">
        <v>0</v>
      </c>
    </row>
    <row r="20" spans="2:9" ht="12.75">
      <c r="B20" s="85" t="s">
        <v>133</v>
      </c>
      <c r="E20" s="44">
        <v>-15810</v>
      </c>
      <c r="G20" s="44"/>
      <c r="I20" s="84">
        <v>0</v>
      </c>
    </row>
    <row r="21" spans="2:9" ht="12.75">
      <c r="B21" s="85" t="s">
        <v>135</v>
      </c>
      <c r="E21" s="110">
        <f>SUM(E9:E20)</f>
        <v>41323180</v>
      </c>
      <c r="G21" s="44"/>
      <c r="I21" s="99">
        <f>SUM(I9:I20)</f>
        <v>41132728.85</v>
      </c>
    </row>
    <row r="22" ht="12.75">
      <c r="G22" s="44"/>
    </row>
    <row r="23" ht="12.75">
      <c r="G23" s="44"/>
    </row>
    <row r="24" spans="2:7" ht="12.75">
      <c r="B24" s="85" t="s">
        <v>128</v>
      </c>
      <c r="G24" s="44"/>
    </row>
    <row r="25" spans="2:9" ht="12.75">
      <c r="B25" s="85" t="s">
        <v>136</v>
      </c>
      <c r="E25" s="44">
        <v>826677</v>
      </c>
      <c r="G25" s="44"/>
      <c r="I25" s="84">
        <f>+I86</f>
        <v>0</v>
      </c>
    </row>
    <row r="26" spans="2:9" ht="12.75">
      <c r="B26" s="85" t="s">
        <v>137</v>
      </c>
      <c r="E26" s="44">
        <v>95813</v>
      </c>
      <c r="G26" s="44"/>
      <c r="I26" s="84">
        <v>0</v>
      </c>
    </row>
    <row r="27" spans="2:9" ht="12.75">
      <c r="B27" s="85" t="s">
        <v>138</v>
      </c>
      <c r="E27" s="44">
        <v>6232221</v>
      </c>
      <c r="G27" s="44"/>
      <c r="I27" s="84">
        <v>0</v>
      </c>
    </row>
    <row r="28" spans="2:9" ht="12.75">
      <c r="B28" s="85" t="s">
        <v>139</v>
      </c>
      <c r="E28" s="44">
        <v>4071001</v>
      </c>
      <c r="G28" s="44"/>
      <c r="I28" s="84">
        <f>+I29-I25</f>
        <v>341107.70000000007</v>
      </c>
    </row>
    <row r="29" spans="5:9" ht="12.75">
      <c r="E29" s="110">
        <f>SUM(E25:E28)</f>
        <v>11225712</v>
      </c>
      <c r="G29" s="44"/>
      <c r="I29" s="99">
        <f>+I10</f>
        <v>341107.70000000007</v>
      </c>
    </row>
    <row r="30" ht="12.75">
      <c r="G30" s="44"/>
    </row>
    <row r="31" ht="12.75">
      <c r="G31" s="44"/>
    </row>
    <row r="32" spans="1:9" ht="12.75">
      <c r="A32" s="111" t="s">
        <v>140</v>
      </c>
      <c r="E32" s="44" t="s">
        <v>61</v>
      </c>
      <c r="G32" s="44"/>
      <c r="I32" s="84" t="s">
        <v>61</v>
      </c>
    </row>
    <row r="33" spans="2:9" ht="12.75">
      <c r="B33" s="85" t="s">
        <v>126</v>
      </c>
      <c r="E33" s="44">
        <v>12752996</v>
      </c>
      <c r="G33" s="44"/>
      <c r="I33" s="84">
        <v>16231348.7</v>
      </c>
    </row>
    <row r="34" spans="2:9" ht="12.75">
      <c r="B34" s="85" t="s">
        <v>141</v>
      </c>
      <c r="E34" s="44">
        <v>3147736</v>
      </c>
      <c r="G34" s="44"/>
      <c r="I34" s="84" t="e">
        <f>+I35-I33</f>
        <v>#REF!</v>
      </c>
    </row>
    <row r="35" spans="2:9" ht="12.75">
      <c r="B35" s="85" t="s">
        <v>135</v>
      </c>
      <c r="C35" s="106"/>
      <c r="E35" s="110">
        <v>15900732</v>
      </c>
      <c r="G35" s="44"/>
      <c r="I35" s="99" t="e">
        <f>+#REF!</f>
        <v>#REF!</v>
      </c>
    </row>
    <row r="36" spans="3:7" ht="12.75">
      <c r="C36" s="106"/>
      <c r="G36" s="44"/>
    </row>
    <row r="37" ht="12.75">
      <c r="G37" s="44"/>
    </row>
    <row r="38" spans="1:9" ht="12.75">
      <c r="A38" s="111" t="s">
        <v>142</v>
      </c>
      <c r="E38" s="44" t="s">
        <v>61</v>
      </c>
      <c r="G38" s="44"/>
      <c r="I38" s="84" t="s">
        <v>61</v>
      </c>
    </row>
    <row r="39" spans="2:9" ht="12.75">
      <c r="B39" s="85" t="s">
        <v>126</v>
      </c>
      <c r="E39" s="44">
        <v>30217334</v>
      </c>
      <c r="G39" s="44"/>
      <c r="I39" s="84">
        <v>27476702.31</v>
      </c>
    </row>
    <row r="40" spans="2:9" ht="12.75">
      <c r="B40" s="85" t="s">
        <v>141</v>
      </c>
      <c r="E40" s="44">
        <v>-1310169</v>
      </c>
      <c r="G40" s="44"/>
      <c r="I40" s="84" t="e">
        <f>+I42-I39</f>
        <v>#REF!</v>
      </c>
    </row>
    <row r="41" spans="2:9" ht="12.75">
      <c r="B41" s="85" t="s">
        <v>137</v>
      </c>
      <c r="E41" s="44">
        <v>-95813</v>
      </c>
      <c r="G41" s="44"/>
      <c r="I41" s="84">
        <v>0</v>
      </c>
    </row>
    <row r="42" spans="2:9" ht="12.75">
      <c r="B42" s="85" t="s">
        <v>135</v>
      </c>
      <c r="E42" s="110">
        <v>28811352</v>
      </c>
      <c r="G42" s="44"/>
      <c r="I42" s="99" t="e">
        <f>SUM(#REF!)</f>
        <v>#REF!</v>
      </c>
    </row>
    <row r="43" ht="12.75">
      <c r="G43" s="44"/>
    </row>
    <row r="44" ht="12.75">
      <c r="G44" s="44"/>
    </row>
    <row r="45" spans="1:7" ht="12.75">
      <c r="A45" s="111" t="s">
        <v>143</v>
      </c>
      <c r="G45" s="44"/>
    </row>
    <row r="46" spans="2:9" ht="12.75">
      <c r="B46" s="85" t="s">
        <v>126</v>
      </c>
      <c r="E46" s="44">
        <v>24710221</v>
      </c>
      <c r="G46" s="44"/>
      <c r="I46" s="84">
        <v>10398430.74</v>
      </c>
    </row>
    <row r="47" spans="2:9" ht="12.75">
      <c r="B47" s="85" t="s">
        <v>144</v>
      </c>
      <c r="E47" s="44">
        <v>4023075</v>
      </c>
      <c r="G47" s="44"/>
      <c r="I47" s="84" t="e">
        <f>+I48-I46</f>
        <v>#REF!</v>
      </c>
    </row>
    <row r="48" spans="2:9" ht="12.75">
      <c r="B48" s="85" t="s">
        <v>135</v>
      </c>
      <c r="E48" s="110">
        <v>34965517</v>
      </c>
      <c r="G48" s="44"/>
      <c r="I48" s="99" t="e">
        <f>+SUM(#REF!)</f>
        <v>#REF!</v>
      </c>
    </row>
    <row r="49" ht="12.75">
      <c r="G49" s="44"/>
    </row>
    <row r="50" ht="12.75">
      <c r="G50" s="44"/>
    </row>
    <row r="51" ht="12.75">
      <c r="G51" s="44"/>
    </row>
    <row r="52" spans="1:7" ht="12.75">
      <c r="A52" s="111" t="s">
        <v>145</v>
      </c>
      <c r="G52" s="44"/>
    </row>
    <row r="53" spans="2:9" ht="12.75">
      <c r="B53" s="85" t="s">
        <v>126</v>
      </c>
      <c r="E53" s="44">
        <v>4946000</v>
      </c>
      <c r="G53" s="44"/>
      <c r="I53" s="84">
        <v>6649000</v>
      </c>
    </row>
    <row r="54" spans="2:9" ht="12.75">
      <c r="B54" s="85" t="s">
        <v>141</v>
      </c>
      <c r="E54" s="44">
        <v>2471000</v>
      </c>
      <c r="G54" s="44"/>
      <c r="I54" s="84" t="e">
        <f>+I55-I53</f>
        <v>#REF!</v>
      </c>
    </row>
    <row r="55" spans="2:9" ht="12.75">
      <c r="B55" s="85" t="s">
        <v>135</v>
      </c>
      <c r="E55" s="110">
        <v>7417000</v>
      </c>
      <c r="G55" s="44"/>
      <c r="I55" s="99" t="e">
        <f>+#REF!+#REF!</f>
        <v>#REF!</v>
      </c>
    </row>
    <row r="56" ht="12.75">
      <c r="G56" s="44"/>
    </row>
    <row r="57" spans="1:7" ht="12.75">
      <c r="A57" s="111" t="s">
        <v>146</v>
      </c>
      <c r="G57" s="44"/>
    </row>
    <row r="58" spans="2:7" ht="12.75">
      <c r="B58" s="85" t="s">
        <v>126</v>
      </c>
      <c r="E58" s="44">
        <v>2016000</v>
      </c>
      <c r="G58" s="44"/>
    </row>
    <row r="59" spans="2:7" ht="12.75">
      <c r="B59" s="85" t="s">
        <v>147</v>
      </c>
      <c r="E59" s="44">
        <v>-2016000</v>
      </c>
      <c r="G59" s="44"/>
    </row>
    <row r="60" spans="2:7" ht="12.75">
      <c r="B60" s="85" t="s">
        <v>148</v>
      </c>
      <c r="E60" s="44">
        <v>259200</v>
      </c>
      <c r="G60" s="44"/>
    </row>
    <row r="61" spans="2:9" ht="12.75">
      <c r="B61" s="85" t="s">
        <v>135</v>
      </c>
      <c r="E61" s="110">
        <f>SUM(E58:E60)</f>
        <v>259200</v>
      </c>
      <c r="G61" s="44"/>
      <c r="I61" s="99">
        <f>SUM(I58:I60)</f>
        <v>0</v>
      </c>
    </row>
    <row r="62" ht="12.75">
      <c r="G62" s="44"/>
    </row>
    <row r="63" spans="1:7" ht="12.75">
      <c r="A63" s="111" t="s">
        <v>149</v>
      </c>
      <c r="B63" s="112"/>
      <c r="G63" s="44"/>
    </row>
    <row r="64" spans="2:9" ht="12.75">
      <c r="B64" s="112" t="s">
        <v>126</v>
      </c>
      <c r="E64" s="44">
        <v>1348023</v>
      </c>
      <c r="G64" s="44"/>
      <c r="I64" s="84">
        <v>1151253.3900000001</v>
      </c>
    </row>
    <row r="65" spans="2:9" ht="12.75">
      <c r="B65" s="112" t="s">
        <v>150</v>
      </c>
      <c r="C65" s="106"/>
      <c r="E65" s="44">
        <v>350000</v>
      </c>
      <c r="G65" s="44"/>
      <c r="I65" s="84" t="e">
        <f>#REF!</f>
        <v>#REF!</v>
      </c>
    </row>
    <row r="66" spans="2:9" ht="12.75">
      <c r="B66" s="112" t="s">
        <v>151</v>
      </c>
      <c r="E66" s="44">
        <v>0</v>
      </c>
      <c r="G66" s="44"/>
      <c r="I66" s="84" t="e">
        <f>+I68-I64-I65-I67</f>
        <v>#REF!</v>
      </c>
    </row>
    <row r="67" spans="2:9" ht="12.75">
      <c r="B67" s="112" t="s">
        <v>147</v>
      </c>
      <c r="E67" s="44">
        <v>-2613008</v>
      </c>
      <c r="G67" s="44"/>
      <c r="I67" s="84">
        <f>333332+832+5180+499998+7770+1248-339344</f>
        <v>509016</v>
      </c>
    </row>
    <row r="68" spans="2:11" ht="12.75">
      <c r="B68" s="85" t="s">
        <v>135</v>
      </c>
      <c r="E68" s="110">
        <v>-914985</v>
      </c>
      <c r="G68" s="44"/>
      <c r="I68" s="99" t="e">
        <f>-#REF!</f>
        <v>#REF!</v>
      </c>
      <c r="K68" s="98"/>
    </row>
    <row r="69" spans="7:11" ht="12.75">
      <c r="G69" s="44"/>
      <c r="K69" s="98"/>
    </row>
    <row r="70" ht="12.75">
      <c r="G70" s="44"/>
    </row>
    <row r="71" spans="1:7" ht="12.75">
      <c r="A71" s="111" t="s">
        <v>152</v>
      </c>
      <c r="G71" s="44"/>
    </row>
    <row r="72" spans="2:9" ht="12.75">
      <c r="B72" s="85" t="s">
        <v>126</v>
      </c>
      <c r="E72" s="44">
        <v>1811000</v>
      </c>
      <c r="G72" s="44"/>
      <c r="I72" s="84">
        <v>2378890.17</v>
      </c>
    </row>
    <row r="73" spans="2:9" ht="12.75">
      <c r="B73" s="85" t="s">
        <v>144</v>
      </c>
      <c r="E73" s="44">
        <v>328000</v>
      </c>
      <c r="G73" s="44"/>
      <c r="I73" s="84" t="e">
        <f>+I74-I72</f>
        <v>#REF!</v>
      </c>
    </row>
    <row r="74" spans="2:9" ht="12.75">
      <c r="B74" s="85" t="s">
        <v>135</v>
      </c>
      <c r="E74" s="110">
        <f>2139000-0.45</f>
        <v>2138999.55</v>
      </c>
      <c r="G74" s="44"/>
      <c r="I74" s="99" t="e">
        <f>+#REF!</f>
        <v>#REF!</v>
      </c>
    </row>
    <row r="75" ht="12.75">
      <c r="G75" s="44"/>
    </row>
    <row r="76" ht="12.75">
      <c r="G76" s="44"/>
    </row>
    <row r="77" spans="1:7" ht="12.75">
      <c r="A77" s="111" t="s">
        <v>153</v>
      </c>
      <c r="G77" s="44"/>
    </row>
    <row r="78" spans="2:9" ht="12.75">
      <c r="B78" s="85" t="s">
        <v>126</v>
      </c>
      <c r="E78" s="44">
        <v>0</v>
      </c>
      <c r="G78" s="44"/>
      <c r="I78" s="84">
        <v>2500000</v>
      </c>
    </row>
    <row r="79" spans="2:9" ht="12.75">
      <c r="B79" s="85" t="s">
        <v>154</v>
      </c>
      <c r="C79" s="106"/>
      <c r="E79" s="44">
        <v>2500000</v>
      </c>
      <c r="G79" s="44"/>
      <c r="I79" s="84">
        <v>0</v>
      </c>
    </row>
    <row r="80" spans="2:9" ht="12.75">
      <c r="B80" s="85" t="s">
        <v>147</v>
      </c>
      <c r="E80" s="44">
        <v>0</v>
      </c>
      <c r="G80" s="44"/>
      <c r="I80" s="84" t="e">
        <f>-I78+I81</f>
        <v>#REF!</v>
      </c>
    </row>
    <row r="81" spans="2:9" ht="12.75">
      <c r="B81" s="85" t="s">
        <v>135</v>
      </c>
      <c r="C81" s="106"/>
      <c r="E81" s="110">
        <v>2500000</v>
      </c>
      <c r="G81" s="44"/>
      <c r="I81" s="99" t="e">
        <f>+#REF!</f>
        <v>#REF!</v>
      </c>
    </row>
    <row r="82" ht="12.75">
      <c r="G82" s="44"/>
    </row>
    <row r="83" ht="12.75">
      <c r="G83" s="44"/>
    </row>
    <row r="84" spans="1:7" ht="12.75">
      <c r="A84" s="111" t="s">
        <v>155</v>
      </c>
      <c r="G84" s="44"/>
    </row>
    <row r="85" spans="2:9" ht="12.75">
      <c r="B85" s="85" t="s">
        <v>126</v>
      </c>
      <c r="E85" s="44">
        <v>915264</v>
      </c>
      <c r="G85" s="44"/>
      <c r="I85" s="84">
        <v>1409794.79</v>
      </c>
    </row>
    <row r="86" spans="2:9" ht="12.75">
      <c r="B86" s="85" t="s">
        <v>125</v>
      </c>
      <c r="E86" s="44">
        <v>826677</v>
      </c>
      <c r="G86" s="44"/>
      <c r="I86" s="84">
        <v>0</v>
      </c>
    </row>
    <row r="87" spans="2:9" ht="12.75">
      <c r="B87" s="85" t="s">
        <v>147</v>
      </c>
      <c r="E87" s="44">
        <v>-693503</v>
      </c>
      <c r="G87" s="44"/>
      <c r="I87" s="84" t="e">
        <f>+I88-I85-I86</f>
        <v>#REF!</v>
      </c>
    </row>
    <row r="88" spans="2:9" ht="12.75">
      <c r="B88" s="85" t="s">
        <v>135</v>
      </c>
      <c r="E88" s="110">
        <f>SUM(E85:E87)</f>
        <v>1048438</v>
      </c>
      <c r="G88" s="44"/>
      <c r="I88" s="99" t="e">
        <f>+#REF!</f>
        <v>#REF!</v>
      </c>
    </row>
    <row r="89" ht="12.75">
      <c r="G89" s="44"/>
    </row>
    <row r="90" ht="12.75">
      <c r="G90" s="44"/>
    </row>
    <row r="91" spans="1:7" ht="12.75">
      <c r="A91" s="111" t="s">
        <v>156</v>
      </c>
      <c r="G91" s="44"/>
    </row>
    <row r="92" spans="2:9" ht="12.75">
      <c r="B92" s="85" t="s">
        <v>157</v>
      </c>
      <c r="E92" s="44">
        <v>928214</v>
      </c>
      <c r="G92" s="44"/>
      <c r="I92" s="84" t="e">
        <f>+#REF!</f>
        <v>#REF!</v>
      </c>
    </row>
    <row r="93" spans="2:9" ht="12.75">
      <c r="B93" s="85" t="s">
        <v>158</v>
      </c>
      <c r="C93" s="106"/>
      <c r="E93" s="44">
        <f>350000+328000</f>
        <v>678000</v>
      </c>
      <c r="G93" s="44"/>
      <c r="I93" s="84" t="e">
        <f>-#REF!</f>
        <v>#REF!</v>
      </c>
    </row>
    <row r="94" spans="2:7" ht="12.75">
      <c r="B94" s="85" t="s">
        <v>159</v>
      </c>
      <c r="E94" s="44">
        <v>259200</v>
      </c>
      <c r="G94" s="44"/>
    </row>
    <row r="95" spans="2:9" ht="12.75">
      <c r="B95" s="85" t="s">
        <v>160</v>
      </c>
      <c r="E95" s="110">
        <f>SUM(E92:E94)</f>
        <v>1865414</v>
      </c>
      <c r="G95" s="44"/>
      <c r="I95" s="99" t="e">
        <f>+#REF!</f>
        <v>#REF!</v>
      </c>
    </row>
    <row r="96" ht="12.75">
      <c r="G96" s="44"/>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2008-08-12T01:56:11Z</cp:lastPrinted>
  <dcterms:created xsi:type="dcterms:W3CDTF">2008-05-16T00:15:44Z</dcterms:created>
  <dcterms:modified xsi:type="dcterms:W3CDTF">2008-08-13T02:47:16Z</dcterms:modified>
  <cp:category/>
  <cp:version/>
  <cp:contentType/>
  <cp:contentStatus/>
</cp:coreProperties>
</file>